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4" activeTab="6"/>
  </bookViews>
  <sheets>
    <sheet name="I &amp; E Sub Sch. Dt.30-10-23 - F" sheetId="1" r:id="rId1"/>
    <sheet name="Expenditure FY 2022-23" sheetId="5" r:id="rId2"/>
    <sheet name="Expenditure Ex.Salary FY 22-23" sheetId="3" r:id="rId3"/>
    <sheet name="Fixed Asset Schedule FY 2022-23" sheetId="6" r:id="rId4"/>
    <sheet name="Fixed Asset MCE FY 2022-23" sheetId="7" r:id="rId5"/>
    <sheet name="NAAC 4.1.4 FY 2022-23 - Data" sheetId="4" r:id="rId6"/>
    <sheet name="NAAC 4.1.4 FY 2022-23" sheetId="8" r:id="rId7"/>
  </sheets>
  <externalReferences>
    <externalReference r:id="rId8"/>
    <externalReference r:id="rId9"/>
    <externalReference r:id="rId10"/>
  </externalReferences>
  <definedNames>
    <definedName name="_xlnm._FilterDatabase" localSheetId="5" hidden="1">'NAAC 4.1.4 FY 2022-23 - Data'!$B$3:$I$138</definedName>
  </definedNames>
  <calcPr calcId="152511"/>
</workbook>
</file>

<file path=xl/calcChain.xml><?xml version="1.0" encoding="utf-8"?>
<calcChain xmlns="http://schemas.openxmlformats.org/spreadsheetml/2006/main">
  <c r="M254" i="4" l="1"/>
  <c r="I15" i="4"/>
  <c r="E253" i="4" l="1"/>
  <c r="N253" i="4"/>
  <c r="M253" i="4"/>
  <c r="L253" i="4"/>
  <c r="H100" i="4"/>
  <c r="I122" i="4"/>
  <c r="I120" i="4"/>
  <c r="I107" i="4"/>
  <c r="I104" i="4"/>
  <c r="I40" i="4"/>
  <c r="I39" i="4"/>
  <c r="I38" i="4"/>
  <c r="I36" i="4"/>
  <c r="I35" i="4"/>
  <c r="I34" i="4"/>
  <c r="I33" i="4"/>
  <c r="I32" i="4"/>
  <c r="I30" i="4"/>
  <c r="I29" i="4"/>
  <c r="I25" i="4"/>
  <c r="I23" i="4"/>
  <c r="I21" i="4"/>
  <c r="I12" i="4"/>
  <c r="I11" i="4"/>
  <c r="I10" i="4"/>
  <c r="I9" i="4"/>
  <c r="I8" i="4"/>
  <c r="I7" i="4"/>
  <c r="F120" i="6" l="1"/>
  <c r="G120" i="6"/>
  <c r="H120" i="6"/>
  <c r="I120" i="6"/>
  <c r="J120" i="6"/>
  <c r="K120" i="6"/>
  <c r="L120" i="6"/>
  <c r="E120" i="6"/>
  <c r="E119" i="6"/>
  <c r="F119" i="6"/>
  <c r="G119" i="6"/>
  <c r="H119" i="6"/>
  <c r="I119" i="6"/>
  <c r="J119" i="6"/>
  <c r="K119" i="6"/>
  <c r="L119" i="6"/>
  <c r="C142" i="3" l="1"/>
  <c r="C146" i="3"/>
  <c r="H128" i="4" l="1"/>
  <c r="H47" i="4"/>
  <c r="H51" i="4"/>
  <c r="H52" i="4"/>
  <c r="H54" i="4"/>
  <c r="H55" i="4"/>
  <c r="H56" i="4"/>
  <c r="H61" i="4"/>
  <c r="H62" i="4"/>
  <c r="H64" i="4"/>
  <c r="H65" i="4"/>
  <c r="H66" i="4"/>
  <c r="H67" i="4"/>
  <c r="H68" i="4"/>
  <c r="H69" i="4"/>
  <c r="H71" i="4"/>
  <c r="H46" i="4"/>
  <c r="F261" i="4"/>
  <c r="C263" i="4"/>
  <c r="C261" i="4"/>
  <c r="H138" i="4" l="1"/>
  <c r="E138" i="4"/>
  <c r="F138" i="4"/>
  <c r="G253" i="4"/>
  <c r="H253" i="4"/>
  <c r="I253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142" i="4"/>
  <c r="C253" i="4"/>
  <c r="C258" i="4" s="1"/>
  <c r="F253" i="4" l="1"/>
  <c r="E255" i="4"/>
  <c r="C3" i="8" s="1"/>
  <c r="H255" i="4"/>
  <c r="F3" i="8" s="1"/>
  <c r="C11" i="8"/>
  <c r="F255" i="4"/>
  <c r="X117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X105" i="7"/>
  <c r="X106" i="7"/>
  <c r="X107" i="7"/>
  <c r="X108" i="7"/>
  <c r="X109" i="7"/>
  <c r="X110" i="7"/>
  <c r="X111" i="7"/>
  <c r="X112" i="7"/>
  <c r="X113" i="7"/>
  <c r="X114" i="7"/>
  <c r="X115" i="7"/>
  <c r="X116" i="7"/>
  <c r="X5" i="7"/>
  <c r="G120" i="7"/>
  <c r="G121" i="7" s="1"/>
  <c r="F117" i="7"/>
  <c r="G119" i="7" s="1"/>
  <c r="G117" i="7"/>
  <c r="H117" i="7"/>
  <c r="I117" i="7"/>
  <c r="J117" i="7"/>
  <c r="K117" i="7"/>
  <c r="L117" i="7"/>
  <c r="F11" i="8" l="1"/>
  <c r="F12" i="8" s="1"/>
  <c r="C12" i="8"/>
  <c r="K3" i="8"/>
  <c r="F262" i="4"/>
  <c r="D3" i="8"/>
  <c r="D11" i="8"/>
  <c r="N3" i="8"/>
  <c r="K123" i="6"/>
  <c r="G135" i="6"/>
  <c r="H133" i="6"/>
  <c r="F133" i="6"/>
  <c r="F132" i="6"/>
  <c r="F122" i="6"/>
  <c r="G48" i="7"/>
  <c r="T117" i="7"/>
  <c r="S117" i="7"/>
  <c r="Q117" i="7"/>
  <c r="P117" i="7"/>
  <c r="O117" i="7"/>
  <c r="E117" i="7"/>
  <c r="V116" i="7"/>
  <c r="K115" i="7"/>
  <c r="J115" i="7"/>
  <c r="V115" i="7" s="1"/>
  <c r="K114" i="7"/>
  <c r="J114" i="7"/>
  <c r="V114" i="7" s="1"/>
  <c r="K113" i="7"/>
  <c r="J113" i="7"/>
  <c r="V113" i="7" s="1"/>
  <c r="K112" i="7"/>
  <c r="J112" i="7"/>
  <c r="V112" i="7" s="1"/>
  <c r="K111" i="7"/>
  <c r="J111" i="7"/>
  <c r="V111" i="7" s="1"/>
  <c r="K110" i="7"/>
  <c r="J110" i="7"/>
  <c r="V110" i="7" s="1"/>
  <c r="K109" i="7"/>
  <c r="J109" i="7"/>
  <c r="V109" i="7" s="1"/>
  <c r="K108" i="7"/>
  <c r="J108" i="7"/>
  <c r="V108" i="7" s="1"/>
  <c r="K107" i="7"/>
  <c r="J107" i="7"/>
  <c r="V107" i="7" s="1"/>
  <c r="K106" i="7"/>
  <c r="J106" i="7"/>
  <c r="V106" i="7" s="1"/>
  <c r="K105" i="7"/>
  <c r="J105" i="7"/>
  <c r="V105" i="7" s="1"/>
  <c r="K104" i="7"/>
  <c r="J104" i="7"/>
  <c r="V104" i="7" s="1"/>
  <c r="K103" i="7"/>
  <c r="J103" i="7"/>
  <c r="V103" i="7" s="1"/>
  <c r="K102" i="7"/>
  <c r="J102" i="7"/>
  <c r="V102" i="7" s="1"/>
  <c r="K101" i="7"/>
  <c r="J101" i="7"/>
  <c r="V101" i="7" s="1"/>
  <c r="K100" i="7"/>
  <c r="J100" i="7"/>
  <c r="V100" i="7" s="1"/>
  <c r="K99" i="7"/>
  <c r="J99" i="7"/>
  <c r="V99" i="7" s="1"/>
  <c r="K98" i="7"/>
  <c r="J98" i="7"/>
  <c r="V98" i="7" s="1"/>
  <c r="K97" i="7"/>
  <c r="J97" i="7"/>
  <c r="V97" i="7" s="1"/>
  <c r="K96" i="7"/>
  <c r="J96" i="7"/>
  <c r="V96" i="7" s="1"/>
  <c r="K95" i="7"/>
  <c r="J95" i="7"/>
  <c r="V95" i="7" s="1"/>
  <c r="K94" i="7"/>
  <c r="J94" i="7"/>
  <c r="V94" i="7" s="1"/>
  <c r="K93" i="7"/>
  <c r="J93" i="7"/>
  <c r="V93" i="7" s="1"/>
  <c r="K92" i="7"/>
  <c r="J92" i="7"/>
  <c r="V92" i="7" s="1"/>
  <c r="K91" i="7"/>
  <c r="J91" i="7"/>
  <c r="V91" i="7" s="1"/>
  <c r="K90" i="7"/>
  <c r="J90" i="7"/>
  <c r="V90" i="7" s="1"/>
  <c r="K89" i="7"/>
  <c r="J89" i="7"/>
  <c r="V89" i="7" s="1"/>
  <c r="K88" i="7"/>
  <c r="J88" i="7"/>
  <c r="V88" i="7" s="1"/>
  <c r="K87" i="7"/>
  <c r="J87" i="7"/>
  <c r="V87" i="7" s="1"/>
  <c r="K86" i="7"/>
  <c r="J86" i="7"/>
  <c r="V86" i="7" s="1"/>
  <c r="K85" i="7"/>
  <c r="J85" i="7"/>
  <c r="V85" i="7" s="1"/>
  <c r="K84" i="7"/>
  <c r="J84" i="7"/>
  <c r="V84" i="7" s="1"/>
  <c r="K83" i="7"/>
  <c r="J83" i="7"/>
  <c r="V83" i="7" s="1"/>
  <c r="K82" i="7"/>
  <c r="J82" i="7"/>
  <c r="V82" i="7" s="1"/>
  <c r="K81" i="7"/>
  <c r="J81" i="7"/>
  <c r="V81" i="7" s="1"/>
  <c r="K80" i="7"/>
  <c r="J80" i="7"/>
  <c r="V80" i="7" s="1"/>
  <c r="K79" i="7"/>
  <c r="J79" i="7"/>
  <c r="V79" i="7" s="1"/>
  <c r="K78" i="7"/>
  <c r="J78" i="7"/>
  <c r="V78" i="7" s="1"/>
  <c r="K77" i="7"/>
  <c r="J77" i="7"/>
  <c r="V77" i="7" s="1"/>
  <c r="K76" i="7"/>
  <c r="J76" i="7"/>
  <c r="V76" i="7" s="1"/>
  <c r="K75" i="7"/>
  <c r="J75" i="7"/>
  <c r="V75" i="7" s="1"/>
  <c r="K74" i="7"/>
  <c r="J74" i="7"/>
  <c r="V74" i="7" s="1"/>
  <c r="K73" i="7"/>
  <c r="J73" i="7"/>
  <c r="V73" i="7" s="1"/>
  <c r="K72" i="7"/>
  <c r="J72" i="7"/>
  <c r="V72" i="7" s="1"/>
  <c r="K71" i="7"/>
  <c r="J71" i="7"/>
  <c r="V71" i="7" s="1"/>
  <c r="K70" i="7"/>
  <c r="J70" i="7"/>
  <c r="V70" i="7" s="1"/>
  <c r="K69" i="7"/>
  <c r="J69" i="7"/>
  <c r="V69" i="7" s="1"/>
  <c r="K68" i="7"/>
  <c r="J68" i="7"/>
  <c r="V68" i="7" s="1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N59" i="7"/>
  <c r="K59" i="7"/>
  <c r="J59" i="7"/>
  <c r="V59" i="7" s="1"/>
  <c r="L58" i="7"/>
  <c r="K58" i="7"/>
  <c r="J58" i="7"/>
  <c r="V58" i="7" s="1"/>
  <c r="K57" i="7"/>
  <c r="J57" i="7"/>
  <c r="V57" i="7" s="1"/>
  <c r="K56" i="7"/>
  <c r="J56" i="7"/>
  <c r="V56" i="7" s="1"/>
  <c r="K55" i="7"/>
  <c r="L55" i="7" s="1"/>
  <c r="J55" i="7"/>
  <c r="V55" i="7" s="1"/>
  <c r="K54" i="7"/>
  <c r="J54" i="7"/>
  <c r="V54" i="7" s="1"/>
  <c r="K53" i="7"/>
  <c r="L53" i="7" s="1"/>
  <c r="J53" i="7"/>
  <c r="V53" i="7" s="1"/>
  <c r="K52" i="7"/>
  <c r="L52" i="7" s="1"/>
  <c r="J52" i="7"/>
  <c r="V52" i="7" s="1"/>
  <c r="K51" i="7"/>
  <c r="J51" i="7"/>
  <c r="V51" i="7" s="1"/>
  <c r="L50" i="7"/>
  <c r="K50" i="7"/>
  <c r="J50" i="7"/>
  <c r="V50" i="7" s="1"/>
  <c r="K49" i="7"/>
  <c r="J49" i="7"/>
  <c r="V49" i="7" s="1"/>
  <c r="K48" i="7"/>
  <c r="J48" i="7"/>
  <c r="V48" i="7" s="1"/>
  <c r="K47" i="7"/>
  <c r="J47" i="7"/>
  <c r="V47" i="7" s="1"/>
  <c r="K46" i="7"/>
  <c r="J46" i="7"/>
  <c r="V46" i="7" s="1"/>
  <c r="K45" i="7"/>
  <c r="L45" i="7" s="1"/>
  <c r="J45" i="7"/>
  <c r="V45" i="7" s="1"/>
  <c r="K44" i="7"/>
  <c r="J44" i="7"/>
  <c r="V44" i="7" s="1"/>
  <c r="K43" i="7"/>
  <c r="L43" i="7" s="1"/>
  <c r="J43" i="7"/>
  <c r="V43" i="7" s="1"/>
  <c r="K42" i="7"/>
  <c r="L42" i="7" s="1"/>
  <c r="J42" i="7"/>
  <c r="V42" i="7" s="1"/>
  <c r="K41" i="7"/>
  <c r="J41" i="7"/>
  <c r="V41" i="7" s="1"/>
  <c r="L40" i="7"/>
  <c r="K40" i="7"/>
  <c r="J40" i="7"/>
  <c r="V40" i="7" s="1"/>
  <c r="K39" i="7"/>
  <c r="J39" i="7"/>
  <c r="V39" i="7" s="1"/>
  <c r="K38" i="7"/>
  <c r="J38" i="7"/>
  <c r="V38" i="7" s="1"/>
  <c r="K37" i="7"/>
  <c r="L37" i="7" s="1"/>
  <c r="J37" i="7"/>
  <c r="V37" i="7" s="1"/>
  <c r="K36" i="7"/>
  <c r="J36" i="7"/>
  <c r="V36" i="7" s="1"/>
  <c r="K35" i="7"/>
  <c r="J35" i="7"/>
  <c r="V35" i="7" s="1"/>
  <c r="N34" i="7"/>
  <c r="N117" i="7" s="1"/>
  <c r="K34" i="7"/>
  <c r="J34" i="7"/>
  <c r="K33" i="7"/>
  <c r="J33" i="7"/>
  <c r="V33" i="7" s="1"/>
  <c r="AA32" i="7"/>
  <c r="K32" i="7"/>
  <c r="J32" i="7"/>
  <c r="V32" i="7" s="1"/>
  <c r="AA31" i="7"/>
  <c r="K31" i="7"/>
  <c r="J31" i="7"/>
  <c r="K30" i="7"/>
  <c r="J30" i="7"/>
  <c r="R29" i="7"/>
  <c r="R117" i="7" s="1"/>
  <c r="K29" i="7"/>
  <c r="J29" i="7"/>
  <c r="K28" i="7"/>
  <c r="J28" i="7"/>
  <c r="V28" i="7" s="1"/>
  <c r="K27" i="7"/>
  <c r="J27" i="7"/>
  <c r="V27" i="7" s="1"/>
  <c r="K26" i="7"/>
  <c r="J26" i="7"/>
  <c r="V26" i="7" s="1"/>
  <c r="K25" i="7"/>
  <c r="J25" i="7"/>
  <c r="V25" i="7" s="1"/>
  <c r="K24" i="7"/>
  <c r="J24" i="7"/>
  <c r="V24" i="7" s="1"/>
  <c r="K23" i="7"/>
  <c r="J23" i="7"/>
  <c r="V23" i="7" s="1"/>
  <c r="K22" i="7"/>
  <c r="J22" i="7"/>
  <c r="V22" i="7" s="1"/>
  <c r="K21" i="7"/>
  <c r="J21" i="7"/>
  <c r="V21" i="7" s="1"/>
  <c r="K20" i="7"/>
  <c r="J20" i="7"/>
  <c r="V20" i="7" s="1"/>
  <c r="K19" i="7"/>
  <c r="J19" i="7"/>
  <c r="V19" i="7" s="1"/>
  <c r="K18" i="7"/>
  <c r="J18" i="7"/>
  <c r="V18" i="7" s="1"/>
  <c r="K17" i="7"/>
  <c r="J17" i="7"/>
  <c r="V17" i="7" s="1"/>
  <c r="K16" i="7"/>
  <c r="J16" i="7"/>
  <c r="V16" i="7" s="1"/>
  <c r="K15" i="7"/>
  <c r="J15" i="7"/>
  <c r="V15" i="7" s="1"/>
  <c r="K14" i="7"/>
  <c r="J14" i="7"/>
  <c r="V14" i="7" s="1"/>
  <c r="K13" i="7"/>
  <c r="J13" i="7"/>
  <c r="V13" i="7" s="1"/>
  <c r="K12" i="7"/>
  <c r="J12" i="7"/>
  <c r="V12" i="7" s="1"/>
  <c r="K11" i="7"/>
  <c r="J11" i="7"/>
  <c r="V11" i="7" s="1"/>
  <c r="K10" i="7"/>
  <c r="J10" i="7"/>
  <c r="V10" i="7" s="1"/>
  <c r="K9" i="7"/>
  <c r="J9" i="7"/>
  <c r="V9" i="7" s="1"/>
  <c r="K8" i="7"/>
  <c r="J8" i="7"/>
  <c r="V8" i="7" s="1"/>
  <c r="K7" i="7"/>
  <c r="J7" i="7"/>
  <c r="V7" i="7" s="1"/>
  <c r="K6" i="7"/>
  <c r="J6" i="7"/>
  <c r="V6" i="7" s="1"/>
  <c r="K5" i="7"/>
  <c r="J5" i="7"/>
  <c r="G132" i="6"/>
  <c r="G133" i="6" s="1"/>
  <c r="E132" i="6"/>
  <c r="H131" i="6"/>
  <c r="H129" i="6"/>
  <c r="H128" i="6"/>
  <c r="H127" i="6"/>
  <c r="H132" i="6" s="1"/>
  <c r="T117" i="6"/>
  <c r="S117" i="6"/>
  <c r="Q117" i="6"/>
  <c r="P117" i="6"/>
  <c r="O117" i="6"/>
  <c r="I117" i="6"/>
  <c r="H117" i="6"/>
  <c r="G117" i="6"/>
  <c r="F117" i="6"/>
  <c r="E117" i="6"/>
  <c r="E133" i="6" s="1"/>
  <c r="U116" i="6"/>
  <c r="K115" i="6"/>
  <c r="L115" i="6" s="1"/>
  <c r="J115" i="6"/>
  <c r="U115" i="6" s="1"/>
  <c r="K114" i="6"/>
  <c r="L114" i="6" s="1"/>
  <c r="J114" i="6"/>
  <c r="U114" i="6" s="1"/>
  <c r="K113" i="6"/>
  <c r="L113" i="6" s="1"/>
  <c r="J113" i="6"/>
  <c r="U113" i="6" s="1"/>
  <c r="K112" i="6"/>
  <c r="L112" i="6" s="1"/>
  <c r="J112" i="6"/>
  <c r="U112" i="6" s="1"/>
  <c r="K111" i="6"/>
  <c r="L111" i="6" s="1"/>
  <c r="J111" i="6"/>
  <c r="U111" i="6" s="1"/>
  <c r="K110" i="6"/>
  <c r="L110" i="6" s="1"/>
  <c r="J110" i="6"/>
  <c r="U110" i="6" s="1"/>
  <c r="K109" i="6"/>
  <c r="L109" i="6" s="1"/>
  <c r="J109" i="6"/>
  <c r="U109" i="6" s="1"/>
  <c r="K108" i="6"/>
  <c r="L108" i="6" s="1"/>
  <c r="J108" i="6"/>
  <c r="U108" i="6" s="1"/>
  <c r="K107" i="6"/>
  <c r="L107" i="6" s="1"/>
  <c r="J107" i="6"/>
  <c r="U107" i="6" s="1"/>
  <c r="K106" i="6"/>
  <c r="L106" i="6" s="1"/>
  <c r="J106" i="6"/>
  <c r="U106" i="6" s="1"/>
  <c r="K105" i="6"/>
  <c r="L105" i="6" s="1"/>
  <c r="J105" i="6"/>
  <c r="U105" i="6" s="1"/>
  <c r="K104" i="6"/>
  <c r="L104" i="6" s="1"/>
  <c r="J104" i="6"/>
  <c r="U104" i="6" s="1"/>
  <c r="K103" i="6"/>
  <c r="L103" i="6" s="1"/>
  <c r="J103" i="6"/>
  <c r="U103" i="6" s="1"/>
  <c r="K102" i="6"/>
  <c r="L102" i="6" s="1"/>
  <c r="J102" i="6"/>
  <c r="U102" i="6" s="1"/>
  <c r="K101" i="6"/>
  <c r="L101" i="6" s="1"/>
  <c r="J101" i="6"/>
  <c r="U101" i="6" s="1"/>
  <c r="K100" i="6"/>
  <c r="L100" i="6" s="1"/>
  <c r="J100" i="6"/>
  <c r="U100" i="6" s="1"/>
  <c r="K99" i="6"/>
  <c r="L99" i="6" s="1"/>
  <c r="J99" i="6"/>
  <c r="U99" i="6" s="1"/>
  <c r="K98" i="6"/>
  <c r="L98" i="6" s="1"/>
  <c r="J98" i="6"/>
  <c r="U98" i="6" s="1"/>
  <c r="L97" i="6"/>
  <c r="K97" i="6"/>
  <c r="J97" i="6"/>
  <c r="U97" i="6" s="1"/>
  <c r="K96" i="6"/>
  <c r="L96" i="6" s="1"/>
  <c r="J96" i="6"/>
  <c r="U96" i="6" s="1"/>
  <c r="K95" i="6"/>
  <c r="L95" i="6" s="1"/>
  <c r="J95" i="6"/>
  <c r="U95" i="6" s="1"/>
  <c r="K94" i="6"/>
  <c r="L94" i="6" s="1"/>
  <c r="J94" i="6"/>
  <c r="U94" i="6" s="1"/>
  <c r="L93" i="6"/>
  <c r="K93" i="6"/>
  <c r="J93" i="6"/>
  <c r="U93" i="6" s="1"/>
  <c r="K92" i="6"/>
  <c r="L92" i="6" s="1"/>
  <c r="J92" i="6"/>
  <c r="U92" i="6" s="1"/>
  <c r="K91" i="6"/>
  <c r="L91" i="6" s="1"/>
  <c r="J91" i="6"/>
  <c r="U91" i="6" s="1"/>
  <c r="K90" i="6"/>
  <c r="L90" i="6" s="1"/>
  <c r="J90" i="6"/>
  <c r="U90" i="6" s="1"/>
  <c r="L89" i="6"/>
  <c r="K89" i="6"/>
  <c r="J89" i="6"/>
  <c r="U89" i="6" s="1"/>
  <c r="K88" i="6"/>
  <c r="L88" i="6" s="1"/>
  <c r="J88" i="6"/>
  <c r="U88" i="6" s="1"/>
  <c r="K87" i="6"/>
  <c r="L87" i="6" s="1"/>
  <c r="J87" i="6"/>
  <c r="U87" i="6" s="1"/>
  <c r="K86" i="6"/>
  <c r="L86" i="6" s="1"/>
  <c r="J86" i="6"/>
  <c r="U86" i="6" s="1"/>
  <c r="L85" i="6"/>
  <c r="K85" i="6"/>
  <c r="J85" i="6"/>
  <c r="U85" i="6" s="1"/>
  <c r="K84" i="6"/>
  <c r="L84" i="6" s="1"/>
  <c r="J84" i="6"/>
  <c r="U84" i="6" s="1"/>
  <c r="K83" i="6"/>
  <c r="L83" i="6" s="1"/>
  <c r="J83" i="6"/>
  <c r="U83" i="6" s="1"/>
  <c r="K82" i="6"/>
  <c r="L82" i="6" s="1"/>
  <c r="J82" i="6"/>
  <c r="U82" i="6" s="1"/>
  <c r="L81" i="6"/>
  <c r="K81" i="6"/>
  <c r="J81" i="6"/>
  <c r="U81" i="6" s="1"/>
  <c r="K80" i="6"/>
  <c r="L80" i="6" s="1"/>
  <c r="J80" i="6"/>
  <c r="U80" i="6" s="1"/>
  <c r="K79" i="6"/>
  <c r="L79" i="6" s="1"/>
  <c r="J79" i="6"/>
  <c r="U79" i="6" s="1"/>
  <c r="K78" i="6"/>
  <c r="L78" i="6" s="1"/>
  <c r="J78" i="6"/>
  <c r="U78" i="6" s="1"/>
  <c r="L77" i="6"/>
  <c r="K77" i="6"/>
  <c r="J77" i="6"/>
  <c r="U77" i="6" s="1"/>
  <c r="K76" i="6"/>
  <c r="L76" i="6" s="1"/>
  <c r="J76" i="6"/>
  <c r="U76" i="6" s="1"/>
  <c r="K75" i="6"/>
  <c r="L75" i="6" s="1"/>
  <c r="J75" i="6"/>
  <c r="U75" i="6" s="1"/>
  <c r="K74" i="6"/>
  <c r="L74" i="6" s="1"/>
  <c r="J74" i="6"/>
  <c r="U74" i="6" s="1"/>
  <c r="L73" i="6"/>
  <c r="K73" i="6"/>
  <c r="J73" i="6"/>
  <c r="U73" i="6" s="1"/>
  <c r="K72" i="6"/>
  <c r="L72" i="6" s="1"/>
  <c r="J72" i="6"/>
  <c r="U72" i="6" s="1"/>
  <c r="K71" i="6"/>
  <c r="L71" i="6" s="1"/>
  <c r="J71" i="6"/>
  <c r="U71" i="6" s="1"/>
  <c r="K70" i="6"/>
  <c r="L70" i="6" s="1"/>
  <c r="J70" i="6"/>
  <c r="U70" i="6" s="1"/>
  <c r="L69" i="6"/>
  <c r="K69" i="6"/>
  <c r="J69" i="6"/>
  <c r="U69" i="6" s="1"/>
  <c r="K68" i="6"/>
  <c r="L68" i="6" s="1"/>
  <c r="J68" i="6"/>
  <c r="U68" i="6" s="1"/>
  <c r="K67" i="6"/>
  <c r="L67" i="6" s="1"/>
  <c r="J67" i="6"/>
  <c r="U67" i="6" s="1"/>
  <c r="K66" i="6"/>
  <c r="L66" i="6" s="1"/>
  <c r="J66" i="6"/>
  <c r="U66" i="6" s="1"/>
  <c r="L65" i="6"/>
  <c r="K65" i="6"/>
  <c r="J65" i="6"/>
  <c r="U65" i="6" s="1"/>
  <c r="K64" i="6"/>
  <c r="L64" i="6" s="1"/>
  <c r="J64" i="6"/>
  <c r="U64" i="6" s="1"/>
  <c r="K63" i="6"/>
  <c r="L63" i="6" s="1"/>
  <c r="J63" i="6"/>
  <c r="U63" i="6" s="1"/>
  <c r="K62" i="6"/>
  <c r="L62" i="6" s="1"/>
  <c r="J62" i="6"/>
  <c r="U62" i="6" s="1"/>
  <c r="L61" i="6"/>
  <c r="K61" i="6"/>
  <c r="J61" i="6"/>
  <c r="U61" i="6" s="1"/>
  <c r="K60" i="6"/>
  <c r="L60" i="6" s="1"/>
  <c r="J60" i="6"/>
  <c r="U60" i="6" s="1"/>
  <c r="N59" i="6"/>
  <c r="L59" i="6"/>
  <c r="K59" i="6"/>
  <c r="J59" i="6"/>
  <c r="U58" i="6"/>
  <c r="L58" i="6"/>
  <c r="K58" i="6"/>
  <c r="J58" i="6"/>
  <c r="U57" i="6"/>
  <c r="L57" i="6"/>
  <c r="K57" i="6"/>
  <c r="J57" i="6"/>
  <c r="U56" i="6"/>
  <c r="L56" i="6"/>
  <c r="K56" i="6"/>
  <c r="J56" i="6"/>
  <c r="U55" i="6"/>
  <c r="L55" i="6"/>
  <c r="K55" i="6"/>
  <c r="J55" i="6"/>
  <c r="U54" i="6"/>
  <c r="L54" i="6"/>
  <c r="K54" i="6"/>
  <c r="J54" i="6"/>
  <c r="U53" i="6"/>
  <c r="L53" i="6"/>
  <c r="K53" i="6"/>
  <c r="J53" i="6"/>
  <c r="U52" i="6"/>
  <c r="L52" i="6"/>
  <c r="K52" i="6"/>
  <c r="J52" i="6"/>
  <c r="U51" i="6"/>
  <c r="L51" i="6"/>
  <c r="K51" i="6"/>
  <c r="J51" i="6"/>
  <c r="U50" i="6"/>
  <c r="L50" i="6"/>
  <c r="K50" i="6"/>
  <c r="J50" i="6"/>
  <c r="U49" i="6"/>
  <c r="L49" i="6"/>
  <c r="K49" i="6"/>
  <c r="J49" i="6"/>
  <c r="U48" i="6"/>
  <c r="L48" i="6"/>
  <c r="K48" i="6"/>
  <c r="J48" i="6"/>
  <c r="U47" i="6"/>
  <c r="L47" i="6"/>
  <c r="K47" i="6"/>
  <c r="J47" i="6"/>
  <c r="U46" i="6"/>
  <c r="L46" i="6"/>
  <c r="K46" i="6"/>
  <c r="J46" i="6"/>
  <c r="U45" i="6"/>
  <c r="L45" i="6"/>
  <c r="K45" i="6"/>
  <c r="J45" i="6"/>
  <c r="U44" i="6"/>
  <c r="L44" i="6"/>
  <c r="K44" i="6"/>
  <c r="J44" i="6"/>
  <c r="U43" i="6"/>
  <c r="L43" i="6"/>
  <c r="K43" i="6"/>
  <c r="J43" i="6"/>
  <c r="U42" i="6"/>
  <c r="L42" i="6"/>
  <c r="K42" i="6"/>
  <c r="J42" i="6"/>
  <c r="U41" i="6"/>
  <c r="L41" i="6"/>
  <c r="K41" i="6"/>
  <c r="J41" i="6"/>
  <c r="U40" i="6"/>
  <c r="L40" i="6"/>
  <c r="K40" i="6"/>
  <c r="J40" i="6"/>
  <c r="U39" i="6"/>
  <c r="L39" i="6"/>
  <c r="K39" i="6"/>
  <c r="J39" i="6"/>
  <c r="U38" i="6"/>
  <c r="L38" i="6"/>
  <c r="K38" i="6"/>
  <c r="J38" i="6"/>
  <c r="U37" i="6"/>
  <c r="L37" i="6"/>
  <c r="K37" i="6"/>
  <c r="J37" i="6"/>
  <c r="U36" i="6"/>
  <c r="L36" i="6"/>
  <c r="K36" i="6"/>
  <c r="J36" i="6"/>
  <c r="U35" i="6"/>
  <c r="L35" i="6"/>
  <c r="K35" i="6"/>
  <c r="J35" i="6"/>
  <c r="U34" i="6"/>
  <c r="N34" i="6"/>
  <c r="N117" i="6" s="1"/>
  <c r="K34" i="6"/>
  <c r="J34" i="6"/>
  <c r="L34" i="6" s="1"/>
  <c r="K33" i="6"/>
  <c r="J33" i="6"/>
  <c r="L33" i="6" s="1"/>
  <c r="Z32" i="6"/>
  <c r="K32" i="6"/>
  <c r="J32" i="6"/>
  <c r="Z31" i="6"/>
  <c r="K31" i="6"/>
  <c r="L31" i="6" s="1"/>
  <c r="J31" i="6"/>
  <c r="U31" i="6" s="1"/>
  <c r="L30" i="6"/>
  <c r="K30" i="6"/>
  <c r="J30" i="6"/>
  <c r="U30" i="6" s="1"/>
  <c r="R29" i="6"/>
  <c r="R117" i="6" s="1"/>
  <c r="L29" i="6"/>
  <c r="K29" i="6"/>
  <c r="J29" i="6"/>
  <c r="U29" i="6" s="1"/>
  <c r="U28" i="6"/>
  <c r="L28" i="6"/>
  <c r="K28" i="6"/>
  <c r="J28" i="6"/>
  <c r="U27" i="6"/>
  <c r="L27" i="6"/>
  <c r="K27" i="6"/>
  <c r="J27" i="6"/>
  <c r="U26" i="6"/>
  <c r="L26" i="6"/>
  <c r="K26" i="6"/>
  <c r="J26" i="6"/>
  <c r="U25" i="6"/>
  <c r="L25" i="6"/>
  <c r="K25" i="6"/>
  <c r="J25" i="6"/>
  <c r="U24" i="6"/>
  <c r="L24" i="6"/>
  <c r="K24" i="6"/>
  <c r="J24" i="6"/>
  <c r="U23" i="6"/>
  <c r="L23" i="6"/>
  <c r="K23" i="6"/>
  <c r="J23" i="6"/>
  <c r="U22" i="6"/>
  <c r="L22" i="6"/>
  <c r="K22" i="6"/>
  <c r="J22" i="6"/>
  <c r="U21" i="6"/>
  <c r="L21" i="6"/>
  <c r="K21" i="6"/>
  <c r="J21" i="6"/>
  <c r="U20" i="6"/>
  <c r="L20" i="6"/>
  <c r="K20" i="6"/>
  <c r="J20" i="6"/>
  <c r="U19" i="6"/>
  <c r="L19" i="6"/>
  <c r="K19" i="6"/>
  <c r="J19" i="6"/>
  <c r="U18" i="6"/>
  <c r="L18" i="6"/>
  <c r="K18" i="6"/>
  <c r="J18" i="6"/>
  <c r="U17" i="6"/>
  <c r="L17" i="6"/>
  <c r="K17" i="6"/>
  <c r="J17" i="6"/>
  <c r="U16" i="6"/>
  <c r="L16" i="6"/>
  <c r="K16" i="6"/>
  <c r="J16" i="6"/>
  <c r="U15" i="6"/>
  <c r="L15" i="6"/>
  <c r="K15" i="6"/>
  <c r="J15" i="6"/>
  <c r="U14" i="6"/>
  <c r="L14" i="6"/>
  <c r="K14" i="6"/>
  <c r="J14" i="6"/>
  <c r="U13" i="6"/>
  <c r="L13" i="6"/>
  <c r="K13" i="6"/>
  <c r="J13" i="6"/>
  <c r="U12" i="6"/>
  <c r="L12" i="6"/>
  <c r="K12" i="6"/>
  <c r="J12" i="6"/>
  <c r="U11" i="6"/>
  <c r="L11" i="6"/>
  <c r="K11" i="6"/>
  <c r="J11" i="6"/>
  <c r="U10" i="6"/>
  <c r="L10" i="6"/>
  <c r="K10" i="6"/>
  <c r="J10" i="6"/>
  <c r="U9" i="6"/>
  <c r="L9" i="6"/>
  <c r="K9" i="6"/>
  <c r="J9" i="6"/>
  <c r="U8" i="6"/>
  <c r="L8" i="6"/>
  <c r="K8" i="6"/>
  <c r="J8" i="6"/>
  <c r="U7" i="6"/>
  <c r="L7" i="6"/>
  <c r="K7" i="6"/>
  <c r="J7" i="6"/>
  <c r="U6" i="6"/>
  <c r="L6" i="6"/>
  <c r="K6" i="6"/>
  <c r="J6" i="6"/>
  <c r="U5" i="6"/>
  <c r="L5" i="6"/>
  <c r="K5" i="6"/>
  <c r="J5" i="6"/>
  <c r="L3" i="8" l="1"/>
  <c r="D12" i="8"/>
  <c r="L47" i="7"/>
  <c r="L49" i="7"/>
  <c r="L57" i="7"/>
  <c r="L29" i="7"/>
  <c r="L33" i="7"/>
  <c r="L41" i="7"/>
  <c r="L44" i="7"/>
  <c r="L51" i="7"/>
  <c r="L54" i="7"/>
  <c r="L59" i="7"/>
  <c r="L34" i="7"/>
  <c r="L31" i="7"/>
  <c r="L38" i="7"/>
  <c r="L46" i="7"/>
  <c r="L56" i="7"/>
  <c r="L48" i="7"/>
  <c r="V29" i="7"/>
  <c r="L30" i="7"/>
  <c r="V34" i="7"/>
  <c r="V60" i="7"/>
  <c r="L60" i="7"/>
  <c r="V62" i="7"/>
  <c r="L62" i="7"/>
  <c r="V64" i="7"/>
  <c r="L64" i="7"/>
  <c r="V66" i="7"/>
  <c r="L66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V31" i="7"/>
  <c r="L32" i="7"/>
  <c r="L36" i="7"/>
  <c r="V5" i="7"/>
  <c r="V30" i="7"/>
  <c r="L35" i="7"/>
  <c r="L39" i="7"/>
  <c r="V61" i="7"/>
  <c r="L61" i="7"/>
  <c r="V63" i="7"/>
  <c r="L63" i="7"/>
  <c r="V65" i="7"/>
  <c r="L65" i="7"/>
  <c r="V67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U32" i="6"/>
  <c r="L32" i="6"/>
  <c r="J117" i="6"/>
  <c r="L117" i="6"/>
  <c r="U33" i="6"/>
  <c r="K117" i="6"/>
  <c r="U59" i="6"/>
  <c r="U117" i="6" s="1"/>
  <c r="V117" i="7" l="1"/>
  <c r="G263" i="4"/>
  <c r="G261" i="4"/>
  <c r="G134" i="4"/>
  <c r="G129" i="4"/>
  <c r="G130" i="4"/>
  <c r="G128" i="4"/>
  <c r="G125" i="4"/>
  <c r="G126" i="4"/>
  <c r="G124" i="4"/>
  <c r="G112" i="4"/>
  <c r="G113" i="4"/>
  <c r="G114" i="4"/>
  <c r="G115" i="4"/>
  <c r="G116" i="4"/>
  <c r="G117" i="4"/>
  <c r="G118" i="4"/>
  <c r="G119" i="4"/>
  <c r="G120" i="4"/>
  <c r="G121" i="4"/>
  <c r="G122" i="4"/>
  <c r="G111" i="4"/>
  <c r="G105" i="4"/>
  <c r="G106" i="4"/>
  <c r="G107" i="4"/>
  <c r="G108" i="4"/>
  <c r="G104" i="4"/>
  <c r="G100" i="4"/>
  <c r="G99" i="4"/>
  <c r="G89" i="4"/>
  <c r="G90" i="4"/>
  <c r="G91" i="4"/>
  <c r="G92" i="4"/>
  <c r="G93" i="4"/>
  <c r="G94" i="4"/>
  <c r="G95" i="4"/>
  <c r="G88" i="4"/>
  <c r="G84" i="4"/>
  <c r="G76" i="4"/>
  <c r="G77" i="4"/>
  <c r="G78" i="4"/>
  <c r="G79" i="4"/>
  <c r="G80" i="4"/>
  <c r="G81" i="4"/>
  <c r="G82" i="4"/>
  <c r="G75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46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18" i="4"/>
  <c r="G6" i="4"/>
  <c r="G7" i="4"/>
  <c r="G8" i="4"/>
  <c r="G9" i="4"/>
  <c r="G10" i="4"/>
  <c r="G11" i="4"/>
  <c r="G12" i="4"/>
  <c r="G13" i="4"/>
  <c r="G14" i="4"/>
  <c r="G15" i="4"/>
  <c r="G5" i="4"/>
  <c r="C136" i="4"/>
  <c r="C101" i="4"/>
  <c r="C96" i="4"/>
  <c r="C85" i="4"/>
  <c r="C72" i="4"/>
  <c r="C42" i="4"/>
  <c r="C16" i="4"/>
  <c r="H140" i="5"/>
  <c r="G140" i="5"/>
  <c r="F140" i="5"/>
  <c r="E140" i="5"/>
  <c r="D140" i="5"/>
  <c r="C140" i="5"/>
  <c r="H136" i="5"/>
  <c r="G136" i="5"/>
  <c r="F136" i="5"/>
  <c r="E136" i="5"/>
  <c r="D136" i="5"/>
  <c r="C136" i="5"/>
  <c r="H101" i="5"/>
  <c r="G101" i="5"/>
  <c r="F101" i="5"/>
  <c r="E101" i="5"/>
  <c r="D101" i="5"/>
  <c r="C101" i="5"/>
  <c r="H96" i="5"/>
  <c r="G96" i="5"/>
  <c r="F96" i="5"/>
  <c r="E96" i="5"/>
  <c r="D96" i="5"/>
  <c r="C96" i="5"/>
  <c r="H85" i="5"/>
  <c r="G85" i="5"/>
  <c r="F85" i="5"/>
  <c r="E85" i="5"/>
  <c r="D85" i="5"/>
  <c r="C85" i="5"/>
  <c r="H72" i="5"/>
  <c r="G72" i="5"/>
  <c r="F72" i="5"/>
  <c r="E72" i="5"/>
  <c r="D72" i="5"/>
  <c r="C72" i="5"/>
  <c r="H42" i="5"/>
  <c r="G42" i="5"/>
  <c r="F42" i="5"/>
  <c r="E42" i="5"/>
  <c r="E138" i="5" s="1"/>
  <c r="E141" i="5" s="1"/>
  <c r="D42" i="5"/>
  <c r="C42" i="5"/>
  <c r="H16" i="5"/>
  <c r="H138" i="5" s="1"/>
  <c r="H141" i="5" s="1"/>
  <c r="G16" i="5"/>
  <c r="G138" i="5" s="1"/>
  <c r="G141" i="5" s="1"/>
  <c r="F16" i="5"/>
  <c r="F138" i="5" s="1"/>
  <c r="F141" i="5" s="1"/>
  <c r="E16" i="5"/>
  <c r="D16" i="5"/>
  <c r="D138" i="5" s="1"/>
  <c r="D141" i="5" s="1"/>
  <c r="C16" i="5"/>
  <c r="C138" i="5" s="1"/>
  <c r="C141" i="5" s="1"/>
  <c r="C145" i="3"/>
  <c r="H142" i="3"/>
  <c r="G142" i="3"/>
  <c r="F142" i="3"/>
  <c r="E142" i="3"/>
  <c r="D142" i="3"/>
  <c r="H135" i="3"/>
  <c r="G135" i="3"/>
  <c r="F135" i="3"/>
  <c r="E135" i="3"/>
  <c r="D135" i="3"/>
  <c r="C135" i="3"/>
  <c r="H100" i="3"/>
  <c r="G100" i="3"/>
  <c r="F100" i="3"/>
  <c r="E100" i="3"/>
  <c r="D100" i="3"/>
  <c r="C100" i="3"/>
  <c r="H95" i="3"/>
  <c r="G95" i="3"/>
  <c r="F95" i="3"/>
  <c r="E95" i="3"/>
  <c r="D95" i="3"/>
  <c r="C95" i="3"/>
  <c r="H84" i="3"/>
  <c r="G84" i="3"/>
  <c r="F84" i="3"/>
  <c r="E84" i="3"/>
  <c r="D84" i="3"/>
  <c r="C84" i="3"/>
  <c r="H72" i="3"/>
  <c r="G72" i="3"/>
  <c r="F72" i="3"/>
  <c r="E72" i="3"/>
  <c r="D72" i="3"/>
  <c r="C72" i="3"/>
  <c r="H42" i="3"/>
  <c r="G42" i="3"/>
  <c r="F42" i="3"/>
  <c r="E42" i="3"/>
  <c r="E137" i="3" s="1"/>
  <c r="E140" i="3" s="1"/>
  <c r="E143" i="3" s="1"/>
  <c r="D42" i="3"/>
  <c r="C42" i="3"/>
  <c r="H16" i="3"/>
  <c r="H137" i="3" s="1"/>
  <c r="H140" i="3" s="1"/>
  <c r="H143" i="3" s="1"/>
  <c r="G16" i="3"/>
  <c r="G137" i="3" s="1"/>
  <c r="G140" i="3" s="1"/>
  <c r="G143" i="3" s="1"/>
  <c r="F16" i="3"/>
  <c r="F137" i="3" s="1"/>
  <c r="F140" i="3" s="1"/>
  <c r="E16" i="3"/>
  <c r="D16" i="3"/>
  <c r="D137" i="3" s="1"/>
  <c r="D140" i="3" s="1"/>
  <c r="D143" i="3" s="1"/>
  <c r="C16" i="3"/>
  <c r="C137" i="3" s="1"/>
  <c r="G138" i="4" l="1"/>
  <c r="G255" i="4" s="1"/>
  <c r="I138" i="4"/>
  <c r="I255" i="4" s="1"/>
  <c r="F143" i="3"/>
  <c r="C138" i="4"/>
  <c r="C140" i="3"/>
  <c r="C143" i="3" s="1"/>
  <c r="H191" i="1"/>
  <c r="H189" i="1"/>
  <c r="H186" i="1"/>
  <c r="G186" i="1"/>
  <c r="F186" i="1"/>
  <c r="E186" i="1"/>
  <c r="D186" i="1"/>
  <c r="C186" i="1"/>
  <c r="H179" i="1"/>
  <c r="G179" i="1"/>
  <c r="F179" i="1"/>
  <c r="E179" i="1"/>
  <c r="D179" i="1"/>
  <c r="C179" i="1"/>
  <c r="H144" i="1"/>
  <c r="G144" i="1"/>
  <c r="F144" i="1"/>
  <c r="E144" i="1"/>
  <c r="D144" i="1"/>
  <c r="C144" i="1"/>
  <c r="H139" i="1"/>
  <c r="G139" i="1"/>
  <c r="F139" i="1"/>
  <c r="E139" i="1"/>
  <c r="E182" i="1" s="1"/>
  <c r="D139" i="1"/>
  <c r="C139" i="1"/>
  <c r="H128" i="1"/>
  <c r="G128" i="1"/>
  <c r="F128" i="1"/>
  <c r="E128" i="1"/>
  <c r="D128" i="1"/>
  <c r="C128" i="1"/>
  <c r="H115" i="1"/>
  <c r="G115" i="1"/>
  <c r="F115" i="1"/>
  <c r="E115" i="1"/>
  <c r="D115" i="1"/>
  <c r="C115" i="1"/>
  <c r="H85" i="1"/>
  <c r="G85" i="1"/>
  <c r="F85" i="1"/>
  <c r="E85" i="1"/>
  <c r="D85" i="1"/>
  <c r="C85" i="1"/>
  <c r="H59" i="1"/>
  <c r="H182" i="1" s="1"/>
  <c r="G59" i="1"/>
  <c r="G182" i="1" s="1"/>
  <c r="F59" i="1"/>
  <c r="F182" i="1" s="1"/>
  <c r="D59" i="1"/>
  <c r="D182" i="1" s="1"/>
  <c r="C59" i="1"/>
  <c r="C182" i="1" s="1"/>
  <c r="H45" i="1"/>
  <c r="G45" i="1"/>
  <c r="F45" i="1"/>
  <c r="E45" i="1"/>
  <c r="E181" i="1" s="1"/>
  <c r="D45" i="1"/>
  <c r="C45" i="1"/>
  <c r="H24" i="1"/>
  <c r="H181" i="1" s="1"/>
  <c r="H184" i="1" s="1"/>
  <c r="G24" i="1"/>
  <c r="G181" i="1" s="1"/>
  <c r="G184" i="1" s="1"/>
  <c r="G187" i="1" s="1"/>
  <c r="F24" i="1"/>
  <c r="F181" i="1" s="1"/>
  <c r="E24" i="1"/>
  <c r="D24" i="1"/>
  <c r="D181" i="1" s="1"/>
  <c r="D184" i="1" s="1"/>
  <c r="C24" i="1"/>
  <c r="C181" i="1" s="1"/>
  <c r="C184" i="1" s="1"/>
  <c r="C187" i="1" s="1"/>
  <c r="E3" i="8" l="1"/>
  <c r="E11" i="8"/>
  <c r="G3" i="8"/>
  <c r="G11" i="8"/>
  <c r="G262" i="4"/>
  <c r="G264" i="4" s="1"/>
  <c r="C257" i="4"/>
  <c r="C259" i="4" s="1"/>
  <c r="C262" i="4" s="1"/>
  <c r="C264" i="4" s="1"/>
  <c r="C255" i="4"/>
  <c r="D187" i="1"/>
  <c r="H187" i="1"/>
  <c r="H190" i="1"/>
  <c r="H192" i="1" s="1"/>
  <c r="F184" i="1"/>
  <c r="F187" i="1" s="1"/>
  <c r="E184" i="1"/>
  <c r="E187" i="1" s="1"/>
  <c r="E12" i="8" l="1"/>
  <c r="M3" i="8"/>
  <c r="G12" i="8"/>
  <c r="O3" i="8"/>
  <c r="E59" i="1" l="1"/>
</calcChain>
</file>

<file path=xl/comments1.xml><?xml version="1.0" encoding="utf-8"?>
<comments xmlns="http://schemas.openxmlformats.org/spreadsheetml/2006/main">
  <authors>
    <author>Author</author>
  </authors>
  <commentList>
    <comment ref="T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Equipments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Electrical Equipments &amp; Electrical &amp; Pipe Fittings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GYM Equipments  &amp; Fitness Equipments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addition Greater than 6 months= 9,73,147  Less than 6 Months=2,57,552</t>
        </r>
      </text>
    </comment>
    <comment ref="R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Asset Greater Than 6 months=252427   Deduction=82600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Photo Copier &amp;  Photostat Machine
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Vehicle Bike KL 05 AB 2561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T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Equipments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Electrical Equipments &amp; Electrical &amp; Pipe Fittings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GYM Equipments  &amp; Fitness Equipments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addition Greater than 6 months= 9,73,147  Less than 6 Months=2,57,552</t>
        </r>
      </text>
    </comment>
    <comment ref="R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Asset Greater Than 6 months=252427   Deduction=82600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Photo Copier &amp;  Photostat Machine
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Vehicle Bike KL 05 AB 2561
</t>
        </r>
      </text>
    </comment>
  </commentList>
</comments>
</file>

<file path=xl/sharedStrings.xml><?xml version="1.0" encoding="utf-8"?>
<sst xmlns="http://schemas.openxmlformats.org/spreadsheetml/2006/main" count="1026" uniqueCount="342">
  <si>
    <t>MANGALAM EDUCATIONAL SOCIETY</t>
  </si>
  <si>
    <t>I &amp; E Sub Schedule FY 2022-23(Dt.30/10/2023) - Final</t>
  </si>
  <si>
    <t>Particulars</t>
  </si>
  <si>
    <t>Mangalam Engg: College</t>
  </si>
  <si>
    <t>M C Varghese College Arts &amp; Science</t>
  </si>
  <si>
    <t>Mangalam Store</t>
  </si>
  <si>
    <t>Mangalam School of Architecture and Planning</t>
  </si>
  <si>
    <t>Radio Mangalam</t>
  </si>
  <si>
    <t>Total</t>
  </si>
  <si>
    <t>Fees Received</t>
  </si>
  <si>
    <t>Admission Cancellation charges</t>
  </si>
  <si>
    <t>Admission Fee</t>
  </si>
  <si>
    <t>Amentities Received</t>
  </si>
  <si>
    <t>Application Fee</t>
  </si>
  <si>
    <t>Bus Fee</t>
  </si>
  <si>
    <t>Examination Permanent REGST FEE</t>
  </si>
  <si>
    <t>Lateral Entry Fee</t>
  </si>
  <si>
    <t>MBA Income</t>
  </si>
  <si>
    <t>Placement Charges Received</t>
  </si>
  <si>
    <t>Punishment Recovery</t>
  </si>
  <si>
    <t>Refund Of Fees Received From Students</t>
  </si>
  <si>
    <t xml:space="preserve">Special Fees </t>
  </si>
  <si>
    <t>Special Fees B-Tech</t>
  </si>
  <si>
    <t>Special Fee Received</t>
  </si>
  <si>
    <t>Student Support Fee</t>
  </si>
  <si>
    <t>Sullymentary Fee Received</t>
  </si>
  <si>
    <t>Tuition Fee</t>
  </si>
  <si>
    <t>University Fees Received From Students</t>
  </si>
  <si>
    <t>Uty - Ktu- Marks Revaluatiion Fees</t>
  </si>
  <si>
    <t>Other Income</t>
  </si>
  <si>
    <t>Advertisement Income</t>
  </si>
  <si>
    <t>Department income</t>
  </si>
  <si>
    <t>Discount received</t>
  </si>
  <si>
    <t>Electricity Charges received</t>
  </si>
  <si>
    <t>Exam Centre- Income</t>
  </si>
  <si>
    <t>Exam Remuneration</t>
  </si>
  <si>
    <t>Interest Income</t>
  </si>
  <si>
    <t>Interest Received</t>
  </si>
  <si>
    <t>Interest on KSEB deposit</t>
  </si>
  <si>
    <t>Interest on Fixed Deposit</t>
  </si>
  <si>
    <t>Internet Usage -MBA</t>
  </si>
  <si>
    <t>Prior period Income</t>
  </si>
  <si>
    <t>Rent</t>
  </si>
  <si>
    <t>Sales</t>
  </si>
  <si>
    <t>Techical Fest Collection</t>
  </si>
  <si>
    <t>Uba(Unnat Bharat Abhiyan)</t>
  </si>
  <si>
    <t>University grand for NSS Activity</t>
  </si>
  <si>
    <t>Administration Expense</t>
  </si>
  <si>
    <t>Association expense</t>
  </si>
  <si>
    <t>Cleaning Charge</t>
  </si>
  <si>
    <t>Electricity  Charge</t>
  </si>
  <si>
    <t>Electric Repair</t>
  </si>
  <si>
    <t>Fee &amp; License</t>
  </si>
  <si>
    <t>Festival Celebration Organizing Expenses</t>
  </si>
  <si>
    <t>Inauguaration  and Farewell Expenses</t>
  </si>
  <si>
    <t>Legal &amp; Professional Charges</t>
  </si>
  <si>
    <t>Loading &amp; Unloading Charges</t>
  </si>
  <si>
    <t>Service Charges</t>
  </si>
  <si>
    <t>Vehicle Expenses</t>
  </si>
  <si>
    <t>Audit Fee expense</t>
  </si>
  <si>
    <t>Canteen Expenses</t>
  </si>
  <si>
    <t>Charity Expenses</t>
  </si>
  <si>
    <t>Energy Audit</t>
  </si>
  <si>
    <t>ESI Damages Paid</t>
  </si>
  <si>
    <t>Fire &amp; Safety</t>
  </si>
  <si>
    <t>Food and Refreshment charges</t>
  </si>
  <si>
    <t>Insurance Students &amp; Staff &amp; Fire &amp; Peril</t>
  </si>
  <si>
    <t>Medical Expenses</t>
  </si>
  <si>
    <t>Membership Fee</t>
  </si>
  <si>
    <t>Newspaper and Periodicals</t>
  </si>
  <si>
    <t>Office Expense</t>
  </si>
  <si>
    <t>Painting expenses</t>
  </si>
  <si>
    <t>P F Damages Paid</t>
  </si>
  <si>
    <t>Postage &amp; Courier Charge</t>
  </si>
  <si>
    <t>Printing&amp;Stationary</t>
  </si>
  <si>
    <t>Rates and Taxes and Fees</t>
  </si>
  <si>
    <t>Rent Paid</t>
  </si>
  <si>
    <t>Repairs &amp; Maintenance</t>
  </si>
  <si>
    <t>Security Charges</t>
  </si>
  <si>
    <t>Telephone Charges</t>
  </si>
  <si>
    <t>Travelling and Conveyance</t>
  </si>
  <si>
    <t>Water Supply Charges</t>
  </si>
  <si>
    <t>Education Expense</t>
  </si>
  <si>
    <t>AICTE Fee</t>
  </si>
  <si>
    <t>Directrate of Technical Educaton</t>
  </si>
  <si>
    <t>Examination Expenses</t>
  </si>
  <si>
    <t>Expenses MBA</t>
  </si>
  <si>
    <t>Fee Exemptions</t>
  </si>
  <si>
    <t>Inspection Fee, Affiliation Fee Etc</t>
  </si>
  <si>
    <t>Internet Charges</t>
  </si>
  <si>
    <t>Internet Usage Fee Concession MBA</t>
  </si>
  <si>
    <t>KEAM Expense</t>
  </si>
  <si>
    <t>Lab Consumables</t>
  </si>
  <si>
    <t>Library Journals</t>
  </si>
  <si>
    <t>Lab Expense (civil)</t>
  </si>
  <si>
    <t>MC Varghese Scholarship</t>
  </si>
  <si>
    <t>NAAC &amp; NBA Expenses</t>
  </si>
  <si>
    <t>Poly Expenses</t>
  </si>
  <si>
    <t>Scholarships &amp; Discount on Fees</t>
  </si>
  <si>
    <t>Students  Extra Curricular Activities</t>
  </si>
  <si>
    <t>Scholarship Under Fees Waiver Scheme-Govt</t>
  </si>
  <si>
    <t>Sports Expenses</t>
  </si>
  <si>
    <t>Student Training</t>
  </si>
  <si>
    <t>Study materials</t>
  </si>
  <si>
    <t>University Expenses</t>
  </si>
  <si>
    <t>University Fee</t>
  </si>
  <si>
    <t>UTI Student Administration - KTU</t>
  </si>
  <si>
    <t>Uty. Student examination Fee</t>
  </si>
  <si>
    <t>Website Expenses</t>
  </si>
  <si>
    <t>Employement Expense</t>
  </si>
  <si>
    <t>Administrative charges for PF</t>
  </si>
  <si>
    <t>ESI Employer's Contribution</t>
  </si>
  <si>
    <t>Ex Gratia</t>
  </si>
  <si>
    <t>Faculty Development Programme</t>
  </si>
  <si>
    <t>Gratuity</t>
  </si>
  <si>
    <t>Incentive</t>
  </si>
  <si>
    <t>P.F. Employers Contribution</t>
  </si>
  <si>
    <t>Remuneration</t>
  </si>
  <si>
    <t>Salaries A/c</t>
  </si>
  <si>
    <t>Training Expenses</t>
  </si>
  <si>
    <t xml:space="preserve">Financial Expenses </t>
  </si>
  <si>
    <t>Bank Charges</t>
  </si>
  <si>
    <t>Bank Interest on OD</t>
  </si>
  <si>
    <t>Interest Charges</t>
  </si>
  <si>
    <t>Interest on TDS</t>
  </si>
  <si>
    <t>Interest on Term Loan</t>
  </si>
  <si>
    <t>Interest on Vehicle Loan</t>
  </si>
  <si>
    <t>Interest And  Penalties Tds Remittance</t>
  </si>
  <si>
    <t>Processing Charges for Term Loan</t>
  </si>
  <si>
    <t>Advertising &amp; Publicity through Media</t>
  </si>
  <si>
    <t>Advertisement in Medias and Hoardings</t>
  </si>
  <si>
    <t>Admission Campaigin Expenses</t>
  </si>
  <si>
    <t>Other Expenses</t>
  </si>
  <si>
    <t>AMC Charges</t>
  </si>
  <si>
    <t>Arts Fest Expenses</t>
  </si>
  <si>
    <t>Bata</t>
  </si>
  <si>
    <t>Building &amp; Land Tax</t>
  </si>
  <si>
    <t>Bus Fee Covid consession</t>
  </si>
  <si>
    <t>Commission Paid</t>
  </si>
  <si>
    <t>Discount  Allowed</t>
  </si>
  <si>
    <t>Donations Paid</t>
  </si>
  <si>
    <t>Ebin V Edison Tech Fest car Show</t>
  </si>
  <si>
    <t>Events and Promotion expenses</t>
  </si>
  <si>
    <t>Expense CSE</t>
  </si>
  <si>
    <t>Fines and Penalities</t>
  </si>
  <si>
    <t>Frieght</t>
  </si>
  <si>
    <t>Gardening Expenses</t>
  </si>
  <si>
    <t>Generetor Service Expenses</t>
  </si>
  <si>
    <t>Gst paid Previous Year</t>
  </si>
  <si>
    <t>Hire Charges (college Bus)</t>
  </si>
  <si>
    <t>Hostel expenses</t>
  </si>
  <si>
    <t>Hotel Rent/Accomodation Expenses</t>
  </si>
  <si>
    <t>ITC Inelligible</t>
  </si>
  <si>
    <t>Labour Charges</t>
  </si>
  <si>
    <t>Lab Maintanence ME</t>
  </si>
  <si>
    <t>Miscellanious Expenses</t>
  </si>
  <si>
    <t>NSS Expenses</t>
  </si>
  <si>
    <t>Placement Expenses</t>
  </si>
  <si>
    <t>Provisional items</t>
  </si>
  <si>
    <t>Purchases</t>
  </si>
  <si>
    <t>Remuneration to Externals</t>
  </si>
  <si>
    <t>Write Off</t>
  </si>
  <si>
    <t>Opening Stock</t>
  </si>
  <si>
    <t>Closing Stock</t>
  </si>
  <si>
    <t xml:space="preserve"> </t>
  </si>
  <si>
    <t>Total Income</t>
  </si>
  <si>
    <t>Total Expense</t>
  </si>
  <si>
    <t>Net Profit</t>
  </si>
  <si>
    <t>As per I &amp; E Sub Sch. Dt.30-10-23</t>
  </si>
  <si>
    <t>Difference</t>
  </si>
  <si>
    <t>Depreciation As per Audited Financials</t>
  </si>
  <si>
    <t>Net Income Over Expenditure</t>
  </si>
  <si>
    <t>Net Income Over Expenditure as per Audited Financials</t>
  </si>
  <si>
    <t>Total Expenses</t>
  </si>
  <si>
    <t>Total Expense Grand Total</t>
  </si>
  <si>
    <t>Depreciation</t>
  </si>
  <si>
    <t>Expenses Total Including Depreciation</t>
  </si>
  <si>
    <t>Expenditure FY 2022-23(Dt.30/10/2023) - Final</t>
  </si>
  <si>
    <t>Expenditure Schedule FY 2022-23(Dt.30/10/2023) - Final</t>
  </si>
  <si>
    <t>Budget allocated for infrastructure augmentation(INR in Lakh)</t>
  </si>
  <si>
    <t xml:space="preserve"> Expenditure for infrastructure augmentation(INR in Lakh)</t>
  </si>
  <si>
    <t>Total expenditure excluding Salary (INR in Lakh)</t>
  </si>
  <si>
    <t>Expenditure on maintenace of academic facilities (excluding salary for human resources) (INR in Lakh)</t>
  </si>
  <si>
    <t xml:space="preserve">Expenditure on maintenance of physical facilities (excluding salary for human resources) </t>
  </si>
  <si>
    <t>4.1.4 Expense Allocation in Different Heads As per the Guidance &amp; openion from Concerned Authority incharge for NAAC Accrediation</t>
  </si>
  <si>
    <t>Revenue Expenditure As per Audited Financials of FY 2022-2023</t>
  </si>
  <si>
    <t>Total Revenue Expenses (A)</t>
  </si>
  <si>
    <t>Note No. 2.7</t>
  </si>
  <si>
    <t xml:space="preserve"> Fixed Asset </t>
  </si>
  <si>
    <t>MASAP</t>
  </si>
  <si>
    <t>Sl No</t>
  </si>
  <si>
    <t>Particulars of Assets</t>
  </si>
  <si>
    <t>Rate of Depreciation</t>
  </si>
  <si>
    <t>WDV as on 1.4.2022</t>
  </si>
  <si>
    <t>Additions for &gt;180 days</t>
  </si>
  <si>
    <t>Additions for &lt;180 days</t>
  </si>
  <si>
    <t>Deduction/ Transfer</t>
  </si>
  <si>
    <t>Interest Capitallised</t>
  </si>
  <si>
    <t>Depreciation for the year</t>
  </si>
  <si>
    <t>WDV as on 31.3.2023</t>
  </si>
  <si>
    <t>MES</t>
  </si>
  <si>
    <t>ARTS</t>
  </si>
  <si>
    <t>Asset Deduction</t>
  </si>
  <si>
    <t>STORE</t>
  </si>
  <si>
    <t>RADIO</t>
  </si>
  <si>
    <t>Land</t>
  </si>
  <si>
    <t>Acces control System</t>
  </si>
  <si>
    <t>Air Conditioner</t>
  </si>
  <si>
    <t xml:space="preserve">Amphi Theatre </t>
  </si>
  <si>
    <t>Apple I Pad</t>
  </si>
  <si>
    <t>Board and Ceiling Mound</t>
  </si>
  <si>
    <t xml:space="preserve">Building </t>
  </si>
  <si>
    <t>Billing Machine</t>
  </si>
  <si>
    <t>Biogas Plant</t>
  </si>
  <si>
    <t>Camera</t>
  </si>
  <si>
    <t>Camera Accessories</t>
  </si>
  <si>
    <t>Capital Wip</t>
  </si>
  <si>
    <t>Cleaning Equipments</t>
  </si>
  <si>
    <t>Coffee Maker</t>
  </si>
  <si>
    <t>Compound wall</t>
  </si>
  <si>
    <t xml:space="preserve">Computer </t>
  </si>
  <si>
    <t>Computer Accessories</t>
  </si>
  <si>
    <t>Computer Networking</t>
  </si>
  <si>
    <t>Computer Printer</t>
  </si>
  <si>
    <t>Computer Software</t>
  </si>
  <si>
    <t>Currency Counting Machine</t>
  </si>
  <si>
    <t>Diesel Storage Tank</t>
  </si>
  <si>
    <t>DSP Controller</t>
  </si>
  <si>
    <t>Elevator</t>
  </si>
  <si>
    <t>Electrical equipments</t>
  </si>
  <si>
    <t>Electrical Fittings</t>
  </si>
  <si>
    <t>EPABX</t>
  </si>
  <si>
    <t>FAX Machine</t>
  </si>
  <si>
    <t>Fire Extinguisher</t>
  </si>
  <si>
    <t>Fitness Equipments</t>
  </si>
  <si>
    <t>Furniture &amp; Fittings</t>
  </si>
  <si>
    <t>Generator</t>
  </si>
  <si>
    <t>Gresing Pump</t>
  </si>
  <si>
    <t>GPS KL05-AB-5903</t>
  </si>
  <si>
    <t>GPS KL07-AG-4100</t>
  </si>
  <si>
    <t>Gloves Mold</t>
  </si>
  <si>
    <t>ID Card Printer</t>
  </si>
  <si>
    <t>Kitchen Equipments</t>
  </si>
  <si>
    <t>Laptop</t>
  </si>
  <si>
    <t xml:space="preserve">Lab Equipments </t>
  </si>
  <si>
    <t>Lab Equipments ME</t>
  </si>
  <si>
    <t>Lab Equipments Poly</t>
  </si>
  <si>
    <t>Led Display System</t>
  </si>
  <si>
    <t>Library Books</t>
  </si>
  <si>
    <t>Library Books MBA</t>
  </si>
  <si>
    <t>Library Books MCE</t>
  </si>
  <si>
    <t>Library Books Poly</t>
  </si>
  <si>
    <t>Lab Equipment Multimedia</t>
  </si>
  <si>
    <t>Lightning Arrestor</t>
  </si>
  <si>
    <t>Solar Energy Equipment</t>
  </si>
  <si>
    <t>Solar Water Heater</t>
  </si>
  <si>
    <t>Mobile Phone</t>
  </si>
  <si>
    <t>Musical Instruments</t>
  </si>
  <si>
    <t>Office Equipments</t>
  </si>
  <si>
    <t>Photo Copier</t>
  </si>
  <si>
    <t>Plant &amp; Machinery</t>
  </si>
  <si>
    <t>Projector</t>
  </si>
  <si>
    <t>Pump</t>
  </si>
  <si>
    <t>Radio Equipment</t>
  </si>
  <si>
    <t>Rain water storage</t>
  </si>
  <si>
    <t>Sanitary Napkin Incinerator</t>
  </si>
  <si>
    <t>Scanner Canon</t>
  </si>
  <si>
    <t>Sports Goods</t>
  </si>
  <si>
    <t>Surveying Instrument</t>
  </si>
  <si>
    <t>Sound Systems</t>
  </si>
  <si>
    <t>Tablet Computer</t>
  </si>
  <si>
    <t>Telephone Instrument</t>
  </si>
  <si>
    <t>Telephone Instrument Store</t>
  </si>
  <si>
    <t>Television</t>
  </si>
  <si>
    <t>Transformer</t>
  </si>
  <si>
    <t>Treadmill</t>
  </si>
  <si>
    <t>UPS</t>
  </si>
  <si>
    <t>Vehicle</t>
  </si>
  <si>
    <t>Vehicle  KL5 AA 4014</t>
  </si>
  <si>
    <t>Vehicle Activa KL 5 AG 8289</t>
  </si>
  <si>
    <t>Vehicle Bike new</t>
  </si>
  <si>
    <t>Vehicle Bus 06-07-2013</t>
  </si>
  <si>
    <t>Vehicle Bus 08-07-2013</t>
  </si>
  <si>
    <t>Vehicle Bus 31-08-2013</t>
  </si>
  <si>
    <t>Vehicle Bus KL-05-AM-738</t>
  </si>
  <si>
    <t>Vehicle Bus KL-05-AL-8619</t>
  </si>
  <si>
    <t>Vehicle Bus new1</t>
  </si>
  <si>
    <t>Vehicle Car Renault-KL5 AE 108</t>
  </si>
  <si>
    <t>Vehicle EECO-KL-05-AM-8634</t>
  </si>
  <si>
    <t>Vehicle Innova KL 05 AH 5022</t>
  </si>
  <si>
    <t>Vehicle Jeep KL 5 AF 2347</t>
  </si>
  <si>
    <t>Vehicle KIA Carnival KL 05 AW 4318</t>
  </si>
  <si>
    <t>Vehicle KL 5AA 2738</t>
  </si>
  <si>
    <t>Vehicle KL 5AA 628 XYLO</t>
  </si>
  <si>
    <t>Vehicle -KL -5Z -288</t>
  </si>
  <si>
    <t>Vehicle KL AF 9232</t>
  </si>
  <si>
    <t>Vehicle -KL-5X 525</t>
  </si>
  <si>
    <t>Vehicle new mini Bus</t>
  </si>
  <si>
    <t>Vehicle new staff Bus</t>
  </si>
  <si>
    <t>Vehicle No KL 5 AF 3036</t>
  </si>
  <si>
    <t>Vehicle Omni Cargo</t>
  </si>
  <si>
    <t>Vehicle polo</t>
  </si>
  <si>
    <t>Vehicle TATA 407</t>
  </si>
  <si>
    <t>Vehicle TATA WINGER</t>
  </si>
  <si>
    <t>Vehicle Winger KL 5 AF 4234</t>
  </si>
  <si>
    <t>Vehicle-Audi-KL 5 AK 11</t>
  </si>
  <si>
    <t>VehicleBus new 2</t>
  </si>
  <si>
    <t>Vehicle-KL-05-AL-7232(MASAP Bus)</t>
  </si>
  <si>
    <t>Vehicle-KL-05-AL-7234(Honda Mobilio)</t>
  </si>
  <si>
    <t>Vehicle-KL-7 AG-4100</t>
  </si>
  <si>
    <t>Vehicle-Tanker lorry</t>
  </si>
  <si>
    <t>Vehicle Ameo-KL 05 AP 3084</t>
  </si>
  <si>
    <t>Water Cooler</t>
  </si>
  <si>
    <t>Water Tank</t>
  </si>
  <si>
    <t>Water Purifier</t>
  </si>
  <si>
    <t>Water Treatment Plant</t>
  </si>
  <si>
    <t>TOTAL</t>
  </si>
  <si>
    <t>Opening</t>
  </si>
  <si>
    <t>Additions</t>
  </si>
  <si>
    <t>Deductions</t>
  </si>
  <si>
    <t>Closing</t>
  </si>
  <si>
    <t>MCE</t>
  </si>
  <si>
    <t>Asset Additions MCE FY 2022-23</t>
  </si>
  <si>
    <t>Capital Expenditure As per Audited Financials of FY 2022-2023</t>
  </si>
  <si>
    <t>Total Capital Expenditure(B)</t>
  </si>
  <si>
    <t>Grand Total(A+B)</t>
  </si>
  <si>
    <t>Total(A+B)</t>
  </si>
  <si>
    <t>As per I &amp; E Sub Sch. Dt.30-10-23 &amp; Depreciation FY 2022-23</t>
  </si>
  <si>
    <t>MASAP Asset Addition</t>
  </si>
  <si>
    <t>Final Difference</t>
  </si>
  <si>
    <t xml:space="preserve">4.1.4 Expenditure, excluding salary for infrastructure augmentation during the year (INR in Lakhs) &amp; 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</si>
  <si>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</si>
  <si>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</si>
  <si>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</si>
  <si>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</si>
  <si>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</si>
  <si>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>FY 2022-23</t>
  </si>
  <si>
    <t>As per NAAC 4.1.4 FY 2022-23 - Data</t>
  </si>
  <si>
    <t>As per Audited Financials FY 2022-23</t>
  </si>
  <si>
    <t>Budget Allocated(5% of Asset Addition)</t>
  </si>
  <si>
    <t>Budget Allocated</t>
  </si>
  <si>
    <t>Budget Allocated For Infrastructure Augmentation           (Amount 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</si>
</sst>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3" xfId="0" applyFont="1" applyFill="1" applyBorder="1"/>
    <xf numFmtId="43" fontId="3" fillId="0" borderId="3" xfId="2" applyNumberFormat="1" applyFont="1" applyFill="1" applyBorder="1"/>
    <xf numFmtId="43" fontId="3" fillId="0" borderId="0" xfId="2" applyNumberFormat="1" applyFont="1" applyFill="1" applyBorder="1"/>
    <xf numFmtId="0" fontId="3" fillId="0" borderId="3" xfId="0" applyFont="1" applyFill="1" applyBorder="1"/>
    <xf numFmtId="164" fontId="3" fillId="0" borderId="0" xfId="2" applyFont="1" applyFill="1" applyBorder="1"/>
    <xf numFmtId="43" fontId="3" fillId="0" borderId="3" xfId="2" quotePrefix="1" applyNumberFormat="1" applyFont="1" applyFill="1" applyBorder="1"/>
    <xf numFmtId="164" fontId="3" fillId="0" borderId="0" xfId="0" applyNumberFormat="1" applyFont="1" applyFill="1"/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/>
    <xf numFmtId="43" fontId="3" fillId="0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43" fontId="2" fillId="0" borderId="1" xfId="2" applyNumberFormat="1" applyFont="1" applyFill="1" applyBorder="1"/>
    <xf numFmtId="43" fontId="2" fillId="0" borderId="2" xfId="2" applyNumberFormat="1" applyFont="1" applyFill="1" applyBorder="1"/>
    <xf numFmtId="16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/>
    <xf numFmtId="165" fontId="3" fillId="0" borderId="0" xfId="0" applyNumberFormat="1" applyFont="1" applyFill="1"/>
    <xf numFmtId="49" fontId="2" fillId="0" borderId="3" xfId="0" applyNumberFormat="1" applyFont="1" applyFill="1" applyBorder="1"/>
    <xf numFmtId="43" fontId="4" fillId="0" borderId="1" xfId="2" applyNumberFormat="1" applyFont="1" applyFill="1" applyBorder="1"/>
    <xf numFmtId="0" fontId="3" fillId="0" borderId="0" xfId="0" applyFont="1" applyFill="1" applyAlignment="1"/>
    <xf numFmtId="164" fontId="2" fillId="0" borderId="0" xfId="2" applyFont="1" applyFill="1" applyBorder="1"/>
    <xf numFmtId="43" fontId="3" fillId="0" borderId="0" xfId="0" applyNumberFormat="1" applyFont="1" applyFill="1"/>
    <xf numFmtId="43" fontId="3" fillId="0" borderId="0" xfId="2" quotePrefix="1" applyNumberFormat="1" applyFont="1" applyFill="1" applyBorder="1"/>
    <xf numFmtId="0" fontId="3" fillId="0" borderId="0" xfId="0" applyFont="1" applyFill="1" applyAlignment="1">
      <alignment horizontal="center"/>
    </xf>
    <xf numFmtId="43" fontId="2" fillId="0" borderId="4" xfId="2" applyNumberFormat="1" applyFont="1" applyFill="1" applyBorder="1"/>
    <xf numFmtId="0" fontId="3" fillId="0" borderId="3" xfId="3" applyFont="1" applyFill="1" applyBorder="1" applyAlignment="1">
      <alignment horizontal="left"/>
    </xf>
    <xf numFmtId="0" fontId="2" fillId="0" borderId="3" xfId="3" applyFont="1" applyFill="1" applyBorder="1" applyAlignment="1">
      <alignment horizontal="left"/>
    </xf>
    <xf numFmtId="43" fontId="3" fillId="0" borderId="0" xfId="2" applyNumberFormat="1" applyFont="1" applyFill="1" applyBorder="1" applyAlignment="1">
      <alignment horizontal="right"/>
    </xf>
    <xf numFmtId="164" fontId="3" fillId="0" borderId="3" xfId="2" applyFont="1" applyFill="1" applyBorder="1" applyAlignment="1">
      <alignment vertical="top"/>
    </xf>
    <xf numFmtId="43" fontId="2" fillId="0" borderId="0" xfId="0" applyNumberFormat="1" applyFont="1" applyFill="1"/>
    <xf numFmtId="43" fontId="3" fillId="0" borderId="5" xfId="0" applyNumberFormat="1" applyFont="1" applyFill="1" applyBorder="1"/>
    <xf numFmtId="43" fontId="3" fillId="0" borderId="6" xfId="0" applyNumberFormat="1" applyFont="1" applyFill="1" applyBorder="1"/>
    <xf numFmtId="43" fontId="3" fillId="0" borderId="3" xfId="1" applyNumberFormat="1" applyFont="1" applyFill="1" applyBorder="1"/>
    <xf numFmtId="43" fontId="2" fillId="0" borderId="7" xfId="0" applyNumberFormat="1" applyFont="1" applyFill="1" applyBorder="1"/>
    <xf numFmtId="43" fontId="2" fillId="0" borderId="8" xfId="0" applyNumberFormat="1" applyFont="1" applyFill="1" applyBorder="1"/>
    <xf numFmtId="43" fontId="2" fillId="0" borderId="9" xfId="0" applyNumberFormat="1" applyFont="1" applyFill="1" applyBorder="1"/>
    <xf numFmtId="164" fontId="2" fillId="0" borderId="0" xfId="2" applyFont="1" applyFill="1"/>
    <xf numFmtId="43" fontId="3" fillId="0" borderId="0" xfId="2" applyNumberFormat="1" applyFont="1" applyFill="1"/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8" xfId="2" applyNumberFormat="1" applyFont="1" applyFill="1" applyBorder="1"/>
    <xf numFmtId="0" fontId="3" fillId="0" borderId="0" xfId="3" applyFont="1" applyFill="1"/>
    <xf numFmtId="49" fontId="3" fillId="0" borderId="0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/>
    <xf numFmtId="0" fontId="2" fillId="0" borderId="1" xfId="0" applyFont="1" applyFill="1" applyBorder="1"/>
    <xf numFmtId="43" fontId="3" fillId="0" borderId="1" xfId="2" applyNumberFormat="1" applyFont="1" applyFill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vertical="top"/>
    </xf>
    <xf numFmtId="0" fontId="3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49" fontId="3" fillId="0" borderId="1" xfId="0" applyNumberFormat="1" applyFont="1" applyFill="1" applyBorder="1"/>
    <xf numFmtId="164" fontId="3" fillId="0" borderId="1" xfId="2" applyFont="1" applyFill="1" applyBorder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2" applyNumberFormat="1" applyFont="1" applyFill="1" applyBorder="1"/>
    <xf numFmtId="43" fontId="7" fillId="0" borderId="0" xfId="0" applyNumberFormat="1" applyFont="1"/>
    <xf numFmtId="43" fontId="7" fillId="0" borderId="0" xfId="4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Alignment="1">
      <alignment horizontal="center"/>
    </xf>
    <xf numFmtId="0" fontId="4" fillId="0" borderId="0" xfId="0" applyFont="1"/>
    <xf numFmtId="0" fontId="7" fillId="0" borderId="10" xfId="0" applyFont="1" applyBorder="1" applyAlignment="1">
      <alignment horizontal="center"/>
    </xf>
    <xf numFmtId="43" fontId="7" fillId="0" borderId="10" xfId="2" applyNumberFormat="1" applyFont="1" applyFill="1" applyBorder="1"/>
    <xf numFmtId="43" fontId="7" fillId="0" borderId="10" xfId="0" applyNumberFormat="1" applyFont="1" applyBorder="1"/>
    <xf numFmtId="43" fontId="7" fillId="0" borderId="0" xfId="0" applyNumberFormat="1" applyFont="1" applyAlignment="1">
      <alignment horizontal="center"/>
    </xf>
    <xf numFmtId="43" fontId="4" fillId="0" borderId="1" xfId="2" applyNumberFormat="1" applyFont="1" applyFill="1" applyBorder="1" applyAlignment="1">
      <alignment horizontal="center" vertical="center" wrapText="1"/>
    </xf>
    <xf numFmtId="43" fontId="4" fillId="0" borderId="0" xfId="0" applyNumberFormat="1" applyFont="1" applyBorder="1" applyAlignment="1">
      <alignment horizontal="center" vertical="center" wrapText="1"/>
    </xf>
    <xf numFmtId="43" fontId="4" fillId="0" borderId="0" xfId="1" applyNumberFormat="1" applyFont="1" applyAlignment="1">
      <alignment horizontal="center" vertical="center" wrapText="1"/>
    </xf>
    <xf numFmtId="43" fontId="4" fillId="0" borderId="0" xfId="2" applyNumberFormat="1" applyFont="1" applyFill="1" applyBorder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166" fontId="7" fillId="0" borderId="1" xfId="0" applyNumberFormat="1" applyFont="1" applyBorder="1" applyAlignment="1">
      <alignment horizontal="center"/>
    </xf>
    <xf numFmtId="43" fontId="7" fillId="0" borderId="1" xfId="2" applyNumberFormat="1" applyFont="1" applyFill="1" applyBorder="1"/>
    <xf numFmtId="43" fontId="7" fillId="0" borderId="1" xfId="0" applyNumberFormat="1" applyFont="1" applyBorder="1"/>
    <xf numFmtId="43" fontId="7" fillId="0" borderId="1" xfId="4" applyNumberFormat="1" applyFont="1" applyFill="1" applyBorder="1"/>
    <xf numFmtId="43" fontId="7" fillId="0" borderId="0" xfId="0" applyNumberFormat="1" applyFont="1" applyBorder="1"/>
    <xf numFmtId="0" fontId="7" fillId="0" borderId="1" xfId="0" applyFont="1" applyBorder="1" applyAlignment="1">
      <alignment wrapText="1"/>
    </xf>
    <xf numFmtId="43" fontId="7" fillId="0" borderId="1" xfId="0" applyNumberFormat="1" applyFont="1" applyBorder="1" applyAlignment="1">
      <alignment horizontal="right" vertical="top"/>
    </xf>
    <xf numFmtId="43" fontId="7" fillId="0" borderId="0" xfId="1" applyNumberFormat="1" applyFont="1" applyFill="1"/>
    <xf numFmtId="49" fontId="7" fillId="0" borderId="0" xfId="0" applyNumberFormat="1" applyFont="1" applyAlignment="1">
      <alignment vertical="top"/>
    </xf>
    <xf numFmtId="43" fontId="7" fillId="2" borderId="0" xfId="1" applyNumberFormat="1" applyFont="1" applyFill="1"/>
    <xf numFmtId="1" fontId="4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/>
    <xf numFmtId="43" fontId="4" fillId="0" borderId="0" xfId="4" applyNumberFormat="1" applyFont="1" applyFill="1" applyBorder="1" applyAlignment="1"/>
    <xf numFmtId="43" fontId="4" fillId="0" borderId="8" xfId="1" applyNumberFormat="1" applyFont="1" applyBorder="1"/>
    <xf numFmtId="43" fontId="4" fillId="0" borderId="0" xfId="0" applyNumberFormat="1" applyFont="1"/>
    <xf numFmtId="164" fontId="7" fillId="0" borderId="0" xfId="2" applyFont="1" applyFill="1" applyBorder="1" applyAlignment="1">
      <alignment horizontal="center"/>
    </xf>
    <xf numFmtId="43" fontId="7" fillId="2" borderId="0" xfId="0" applyNumberFormat="1" applyFont="1" applyFill="1"/>
    <xf numFmtId="0" fontId="7" fillId="0" borderId="0" xfId="0" applyFont="1" applyAlignment="1">
      <alignment vertical="top"/>
    </xf>
    <xf numFmtId="43" fontId="7" fillId="0" borderId="0" xfId="2" applyNumberFormat="1" applyFont="1" applyFill="1" applyBorder="1" applyAlignment="1">
      <alignment horizontal="center"/>
    </xf>
    <xf numFmtId="43" fontId="7" fillId="0" borderId="0" xfId="2" applyNumberFormat="1" applyFont="1" applyFill="1"/>
    <xf numFmtId="164" fontId="7" fillId="0" borderId="0" xfId="2" applyFont="1" applyFill="1" applyBorder="1" applyAlignment="1">
      <alignment vertical="top"/>
    </xf>
    <xf numFmtId="43" fontId="7" fillId="0" borderId="0" xfId="2" applyNumberFormat="1" applyFont="1" applyFill="1" applyBorder="1" applyAlignment="1">
      <alignment vertical="top"/>
    </xf>
    <xf numFmtId="43" fontId="7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0" xfId="2" applyNumberFormat="1" applyFont="1" applyFill="1" applyAlignment="1">
      <alignment horizontal="center"/>
    </xf>
    <xf numFmtId="43" fontId="4" fillId="3" borderId="1" xfId="2" applyNumberFormat="1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43" fontId="4" fillId="0" borderId="0" xfId="1" applyNumberFormat="1" applyFont="1" applyBorder="1"/>
    <xf numFmtId="43" fontId="4" fillId="0" borderId="8" xfId="0" applyNumberFormat="1" applyFont="1" applyBorder="1"/>
    <xf numFmtId="43" fontId="4" fillId="0" borderId="7" xfId="4" applyNumberFormat="1" applyFont="1" applyFill="1" applyBorder="1" applyAlignment="1"/>
    <xf numFmtId="49" fontId="7" fillId="0" borderId="1" xfId="0" applyNumberFormat="1" applyFont="1" applyBorder="1" applyAlignment="1">
      <alignment vertical="top"/>
    </xf>
    <xf numFmtId="43" fontId="2" fillId="0" borderId="7" xfId="2" applyNumberFormat="1" applyFont="1" applyFill="1" applyBorder="1"/>
    <xf numFmtId="0" fontId="2" fillId="0" borderId="0" xfId="3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/>
    </xf>
    <xf numFmtId="43" fontId="4" fillId="0" borderId="8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5" borderId="1" xfId="0" applyNumberFormat="1" applyFont="1" applyFill="1" applyBorder="1" applyAlignment="1">
      <alignment horizontal="center" vertical="center" wrapText="1"/>
    </xf>
    <xf numFmtId="43" fontId="4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/>
    <xf numFmtId="43" fontId="3" fillId="6" borderId="1" xfId="2" applyNumberFormat="1" applyFont="1" applyFill="1" applyBorder="1"/>
    <xf numFmtId="49" fontId="3" fillId="6" borderId="1" xfId="0" applyNumberFormat="1" applyFont="1" applyFill="1" applyBorder="1" applyAlignment="1">
      <alignment vertical="top"/>
    </xf>
    <xf numFmtId="43" fontId="3" fillId="6" borderId="1" xfId="0" applyNumberFormat="1" applyFont="1" applyFill="1" applyBorder="1"/>
    <xf numFmtId="43" fontId="3" fillId="6" borderId="1" xfId="0" applyNumberFormat="1" applyFont="1" applyFill="1" applyBorder="1" applyAlignment="1"/>
    <xf numFmtId="49" fontId="3" fillId="5" borderId="1" xfId="0" applyNumberFormat="1" applyFont="1" applyFill="1" applyBorder="1" applyAlignment="1">
      <alignment vertical="top"/>
    </xf>
    <xf numFmtId="43" fontId="3" fillId="5" borderId="1" xfId="2" applyNumberFormat="1" applyFont="1" applyFill="1" applyBorder="1"/>
    <xf numFmtId="0" fontId="3" fillId="5" borderId="1" xfId="0" applyFont="1" applyFill="1" applyBorder="1"/>
    <xf numFmtId="43" fontId="3" fillId="5" borderId="1" xfId="0" applyNumberFormat="1" applyFont="1" applyFill="1" applyBorder="1"/>
    <xf numFmtId="43" fontId="3" fillId="5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3" fontId="2" fillId="7" borderId="1" xfId="2" applyNumberFormat="1" applyFont="1" applyFill="1" applyBorder="1"/>
    <xf numFmtId="43" fontId="2" fillId="7" borderId="1" xfId="0" applyNumberFormat="1" applyFont="1" applyFill="1" applyBorder="1"/>
    <xf numFmtId="43" fontId="3" fillId="0" borderId="0" xfId="0" applyNumberFormat="1" applyFont="1" applyFill="1" applyAlignment="1">
      <alignment vertical="center" wrapText="1"/>
    </xf>
    <xf numFmtId="43" fontId="2" fillId="0" borderId="0" xfId="0" applyNumberFormat="1" applyFont="1" applyFill="1" applyAlignment="1">
      <alignment horizontal="center" vertical="center" wrapText="1"/>
    </xf>
    <xf numFmtId="43" fontId="2" fillId="4" borderId="8" xfId="0" applyNumberFormat="1" applyFont="1" applyFill="1" applyBorder="1"/>
    <xf numFmtId="10" fontId="7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3" fontId="4" fillId="0" borderId="0" xfId="1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43" fontId="6" fillId="2" borderId="0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 wrapText="1"/>
    </xf>
  </cellXfs>
  <cellStyles count="5">
    <cellStyle name="Comma" xfId="1" builtinId="3"/>
    <cellStyle name="Comma 2" xfId="2"/>
    <cellStyle name="Comma 3 2" xfId="4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esh%20Varghese\Accounts%20&amp;%20Auditing%20FY%202023-24\MES%20FY%202023-24\Academic%20Purposes%20FY%202023-24\Expenditure%20FY%202022-23%20Dt.30-1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esh%20Varghese\Accounts%20&amp;%20Auditing%20FY%202023-24\MES%20FY%202023-24\Academic%20Purposes%20FY%202023-24\Audited%20Financials%20FY%202022-23%20Dt.30-10-2023%20-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esh%20Varghese\Accounts%20&amp;%20Auditing%20FY%202023-24\MES%20FY%202023-24\Academic%20Purposes%20FY%202023-24\FY%202022-23\NAAC%20FY%202022-23\Audited%20Financials%20FY%202022-23%20Dt.30-10-2023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&amp; E Sub Sch. Dt.30-10-23"/>
      <sheetName val="I &amp; E Sub Sch. Dt.30-10-23 - F"/>
      <sheetName val="Expenditure FY 22-23"/>
      <sheetName val="Expenditure Ex.Salary FY 22-23"/>
    </sheetNames>
    <sheetDataSet>
      <sheetData sheetId="0" refreshError="1">
        <row r="184">
          <cell r="C184">
            <v>22859233.899999976</v>
          </cell>
          <cell r="D184">
            <v>12153531.48</v>
          </cell>
          <cell r="E184">
            <v>94475.240000000107</v>
          </cell>
          <cell r="F184">
            <v>4966707.2000000011</v>
          </cell>
          <cell r="G184">
            <v>-1450143.42</v>
          </cell>
          <cell r="H184">
            <v>38623804.399999976</v>
          </cell>
        </row>
      </sheetData>
      <sheetData sheetId="1" refreshError="1">
        <row r="182">
          <cell r="C182">
            <v>202364987.29000002</v>
          </cell>
          <cell r="D182">
            <v>9318761.5199999996</v>
          </cell>
          <cell r="E182">
            <v>547926.64999999991</v>
          </cell>
          <cell r="F182">
            <v>12391000.779999999</v>
          </cell>
          <cell r="G182">
            <v>3729987.47</v>
          </cell>
          <cell r="H182">
            <v>228352663.71000001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"/>
      <sheetName val="Notes to BL "/>
      <sheetName val="Fixed Asset "/>
      <sheetName val="Income and Expenditure "/>
      <sheetName val="Notes to I &amp; E "/>
      <sheetName val="I &amp; E Sub Schedule "/>
      <sheetName val="BS Grouping "/>
      <sheetName val="NOTES"/>
      <sheetName val="Sundry Creditors "/>
      <sheetName val="TB MCE"/>
      <sheetName val="TB RADIO "/>
      <sheetName val="TB STORE "/>
      <sheetName val="TB MASAP"/>
      <sheetName val="TB ARTS "/>
      <sheetName val="Annexure 1"/>
      <sheetName val="Repayment of Loan"/>
      <sheetName val="Branch 22-23 "/>
      <sheetName val="Comparison"/>
    </sheetNames>
    <sheetDataSet>
      <sheetData sheetId="0" refreshError="1"/>
      <sheetData sheetId="1" refreshError="1"/>
      <sheetData sheetId="2" refreshError="1">
        <row r="117">
          <cell r="F117">
            <v>18634914.210000001</v>
          </cell>
          <cell r="G117">
            <v>28770332.300000004</v>
          </cell>
          <cell r="K117">
            <v>23936910.945000004</v>
          </cell>
        </row>
      </sheetData>
      <sheetData sheetId="3" refreshError="1">
        <row r="20">
          <cell r="E20">
            <v>23937882.945000004</v>
          </cell>
        </row>
        <row r="25">
          <cell r="E25">
            <v>14685921.455000013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"/>
      <sheetName val="Notes to BL "/>
      <sheetName val="Fixed Asset "/>
      <sheetName val="Income and Expenditure "/>
      <sheetName val="Notes to I &amp; E "/>
      <sheetName val="I &amp; E Sub Schedule "/>
      <sheetName val="BS Grouping "/>
      <sheetName val="NOTES"/>
      <sheetName val="Sundry Creditors "/>
      <sheetName val="TB MCE"/>
      <sheetName val="TB RADIO "/>
      <sheetName val="TB STORE "/>
      <sheetName val="TB MASAP"/>
      <sheetName val="TB ARTS "/>
      <sheetName val="Annexure 1"/>
      <sheetName val="Repayment of Loan"/>
      <sheetName val="Branch 22-23 "/>
      <sheetName val="Comparison"/>
    </sheetNames>
    <sheetDataSet>
      <sheetData sheetId="0" refreshError="1"/>
      <sheetData sheetId="1" refreshError="1"/>
      <sheetData sheetId="2">
        <row r="117">
          <cell r="E117">
            <v>399943356.23000002</v>
          </cell>
          <cell r="F117">
            <v>18634914.210000001</v>
          </cell>
          <cell r="G117">
            <v>28770332.300000004</v>
          </cell>
          <cell r="H117">
            <v>134277.83000000002</v>
          </cell>
          <cell r="I117">
            <v>0</v>
          </cell>
          <cell r="J117">
            <v>447214324.90999991</v>
          </cell>
          <cell r="K117">
            <v>23936910.945000004</v>
          </cell>
          <cell r="L117">
            <v>423277413.96500027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opLeftCell="A145" workbookViewId="0">
      <selection activeCell="A145" sqref="A1:XFD1048576"/>
    </sheetView>
  </sheetViews>
  <sheetFormatPr defaultRowHeight="12" x14ac:dyDescent="0.2"/>
  <cols>
    <col min="1" max="1" width="2.42578125" style="2" customWidth="1"/>
    <col min="2" max="2" width="36.5703125" style="2" bestFit="1" customWidth="1"/>
    <col min="3" max="3" width="13.42578125" style="28" bestFit="1" customWidth="1"/>
    <col min="4" max="4" width="12.42578125" style="28" bestFit="1" customWidth="1"/>
    <col min="5" max="5" width="10.28515625" style="28" bestFit="1" customWidth="1"/>
    <col min="6" max="6" width="14.140625" style="28" bestFit="1" customWidth="1"/>
    <col min="7" max="7" width="12.28515625" style="28" bestFit="1" customWidth="1"/>
    <col min="8" max="8" width="13.42578125" style="28" bestFit="1" customWidth="1"/>
    <col min="9" max="9" width="13.42578125" style="2" bestFit="1" customWidth="1"/>
    <col min="10" max="10" width="18.28515625" style="2" customWidth="1"/>
    <col min="11" max="11" width="16.5703125" style="2" customWidth="1"/>
    <col min="12" max="12" width="17.42578125" style="2" customWidth="1"/>
    <col min="13" max="13" width="14.28515625" style="2" bestFit="1" customWidth="1"/>
    <col min="14" max="256" width="9.140625" style="2"/>
    <col min="257" max="257" width="2.42578125" style="2" customWidth="1"/>
    <col min="258" max="258" width="36.85546875" style="2" customWidth="1"/>
    <col min="259" max="259" width="16.85546875" style="2" customWidth="1"/>
    <col min="260" max="260" width="16.7109375" style="2" customWidth="1"/>
    <col min="261" max="261" width="16" style="2" customWidth="1"/>
    <col min="262" max="262" width="16.5703125" style="2" customWidth="1"/>
    <col min="263" max="263" width="18.42578125" style="2" customWidth="1"/>
    <col min="264" max="264" width="17" style="2" customWidth="1"/>
    <col min="265" max="265" width="15.28515625" style="2" bestFit="1" customWidth="1"/>
    <col min="266" max="266" width="18.28515625" style="2" customWidth="1"/>
    <col min="267" max="267" width="16.5703125" style="2" customWidth="1"/>
    <col min="268" max="268" width="17.42578125" style="2" customWidth="1"/>
    <col min="269" max="269" width="14.28515625" style="2" bestFit="1" customWidth="1"/>
    <col min="270" max="512" width="9.140625" style="2"/>
    <col min="513" max="513" width="2.42578125" style="2" customWidth="1"/>
    <col min="514" max="514" width="36.85546875" style="2" customWidth="1"/>
    <col min="515" max="515" width="16.85546875" style="2" customWidth="1"/>
    <col min="516" max="516" width="16.7109375" style="2" customWidth="1"/>
    <col min="517" max="517" width="16" style="2" customWidth="1"/>
    <col min="518" max="518" width="16.5703125" style="2" customWidth="1"/>
    <col min="519" max="519" width="18.42578125" style="2" customWidth="1"/>
    <col min="520" max="520" width="17" style="2" customWidth="1"/>
    <col min="521" max="521" width="15.28515625" style="2" bestFit="1" customWidth="1"/>
    <col min="522" max="522" width="18.28515625" style="2" customWidth="1"/>
    <col min="523" max="523" width="16.5703125" style="2" customWidth="1"/>
    <col min="524" max="524" width="17.42578125" style="2" customWidth="1"/>
    <col min="525" max="525" width="14.28515625" style="2" bestFit="1" customWidth="1"/>
    <col min="526" max="768" width="9.140625" style="2"/>
    <col min="769" max="769" width="2.42578125" style="2" customWidth="1"/>
    <col min="770" max="770" width="36.85546875" style="2" customWidth="1"/>
    <col min="771" max="771" width="16.85546875" style="2" customWidth="1"/>
    <col min="772" max="772" width="16.7109375" style="2" customWidth="1"/>
    <col min="773" max="773" width="16" style="2" customWidth="1"/>
    <col min="774" max="774" width="16.5703125" style="2" customWidth="1"/>
    <col min="775" max="775" width="18.42578125" style="2" customWidth="1"/>
    <col min="776" max="776" width="17" style="2" customWidth="1"/>
    <col min="777" max="777" width="15.28515625" style="2" bestFit="1" customWidth="1"/>
    <col min="778" max="778" width="18.28515625" style="2" customWidth="1"/>
    <col min="779" max="779" width="16.5703125" style="2" customWidth="1"/>
    <col min="780" max="780" width="17.42578125" style="2" customWidth="1"/>
    <col min="781" max="781" width="14.28515625" style="2" bestFit="1" customWidth="1"/>
    <col min="782" max="1024" width="9.140625" style="2"/>
    <col min="1025" max="1025" width="2.42578125" style="2" customWidth="1"/>
    <col min="1026" max="1026" width="36.85546875" style="2" customWidth="1"/>
    <col min="1027" max="1027" width="16.85546875" style="2" customWidth="1"/>
    <col min="1028" max="1028" width="16.7109375" style="2" customWidth="1"/>
    <col min="1029" max="1029" width="16" style="2" customWidth="1"/>
    <col min="1030" max="1030" width="16.5703125" style="2" customWidth="1"/>
    <col min="1031" max="1031" width="18.42578125" style="2" customWidth="1"/>
    <col min="1032" max="1032" width="17" style="2" customWidth="1"/>
    <col min="1033" max="1033" width="15.28515625" style="2" bestFit="1" customWidth="1"/>
    <col min="1034" max="1034" width="18.28515625" style="2" customWidth="1"/>
    <col min="1035" max="1035" width="16.5703125" style="2" customWidth="1"/>
    <col min="1036" max="1036" width="17.42578125" style="2" customWidth="1"/>
    <col min="1037" max="1037" width="14.28515625" style="2" bestFit="1" customWidth="1"/>
    <col min="1038" max="1280" width="9.140625" style="2"/>
    <col min="1281" max="1281" width="2.42578125" style="2" customWidth="1"/>
    <col min="1282" max="1282" width="36.85546875" style="2" customWidth="1"/>
    <col min="1283" max="1283" width="16.85546875" style="2" customWidth="1"/>
    <col min="1284" max="1284" width="16.7109375" style="2" customWidth="1"/>
    <col min="1285" max="1285" width="16" style="2" customWidth="1"/>
    <col min="1286" max="1286" width="16.5703125" style="2" customWidth="1"/>
    <col min="1287" max="1287" width="18.42578125" style="2" customWidth="1"/>
    <col min="1288" max="1288" width="17" style="2" customWidth="1"/>
    <col min="1289" max="1289" width="15.28515625" style="2" bestFit="1" customWidth="1"/>
    <col min="1290" max="1290" width="18.28515625" style="2" customWidth="1"/>
    <col min="1291" max="1291" width="16.5703125" style="2" customWidth="1"/>
    <col min="1292" max="1292" width="17.42578125" style="2" customWidth="1"/>
    <col min="1293" max="1293" width="14.28515625" style="2" bestFit="1" customWidth="1"/>
    <col min="1294" max="1536" width="9.140625" style="2"/>
    <col min="1537" max="1537" width="2.42578125" style="2" customWidth="1"/>
    <col min="1538" max="1538" width="36.85546875" style="2" customWidth="1"/>
    <col min="1539" max="1539" width="16.85546875" style="2" customWidth="1"/>
    <col min="1540" max="1540" width="16.7109375" style="2" customWidth="1"/>
    <col min="1541" max="1541" width="16" style="2" customWidth="1"/>
    <col min="1542" max="1542" width="16.5703125" style="2" customWidth="1"/>
    <col min="1543" max="1543" width="18.42578125" style="2" customWidth="1"/>
    <col min="1544" max="1544" width="17" style="2" customWidth="1"/>
    <col min="1545" max="1545" width="15.28515625" style="2" bestFit="1" customWidth="1"/>
    <col min="1546" max="1546" width="18.28515625" style="2" customWidth="1"/>
    <col min="1547" max="1547" width="16.5703125" style="2" customWidth="1"/>
    <col min="1548" max="1548" width="17.42578125" style="2" customWidth="1"/>
    <col min="1549" max="1549" width="14.28515625" style="2" bestFit="1" customWidth="1"/>
    <col min="1550" max="1792" width="9.140625" style="2"/>
    <col min="1793" max="1793" width="2.42578125" style="2" customWidth="1"/>
    <col min="1794" max="1794" width="36.85546875" style="2" customWidth="1"/>
    <col min="1795" max="1795" width="16.85546875" style="2" customWidth="1"/>
    <col min="1796" max="1796" width="16.7109375" style="2" customWidth="1"/>
    <col min="1797" max="1797" width="16" style="2" customWidth="1"/>
    <col min="1798" max="1798" width="16.5703125" style="2" customWidth="1"/>
    <col min="1799" max="1799" width="18.42578125" style="2" customWidth="1"/>
    <col min="1800" max="1800" width="17" style="2" customWidth="1"/>
    <col min="1801" max="1801" width="15.28515625" style="2" bestFit="1" customWidth="1"/>
    <col min="1802" max="1802" width="18.28515625" style="2" customWidth="1"/>
    <col min="1803" max="1803" width="16.5703125" style="2" customWidth="1"/>
    <col min="1804" max="1804" width="17.42578125" style="2" customWidth="1"/>
    <col min="1805" max="1805" width="14.28515625" style="2" bestFit="1" customWidth="1"/>
    <col min="1806" max="2048" width="9.140625" style="2"/>
    <col min="2049" max="2049" width="2.42578125" style="2" customWidth="1"/>
    <col min="2050" max="2050" width="36.85546875" style="2" customWidth="1"/>
    <col min="2051" max="2051" width="16.85546875" style="2" customWidth="1"/>
    <col min="2052" max="2052" width="16.7109375" style="2" customWidth="1"/>
    <col min="2053" max="2053" width="16" style="2" customWidth="1"/>
    <col min="2054" max="2054" width="16.5703125" style="2" customWidth="1"/>
    <col min="2055" max="2055" width="18.42578125" style="2" customWidth="1"/>
    <col min="2056" max="2056" width="17" style="2" customWidth="1"/>
    <col min="2057" max="2057" width="15.28515625" style="2" bestFit="1" customWidth="1"/>
    <col min="2058" max="2058" width="18.28515625" style="2" customWidth="1"/>
    <col min="2059" max="2059" width="16.5703125" style="2" customWidth="1"/>
    <col min="2060" max="2060" width="17.42578125" style="2" customWidth="1"/>
    <col min="2061" max="2061" width="14.28515625" style="2" bestFit="1" customWidth="1"/>
    <col min="2062" max="2304" width="9.140625" style="2"/>
    <col min="2305" max="2305" width="2.42578125" style="2" customWidth="1"/>
    <col min="2306" max="2306" width="36.85546875" style="2" customWidth="1"/>
    <col min="2307" max="2307" width="16.85546875" style="2" customWidth="1"/>
    <col min="2308" max="2308" width="16.7109375" style="2" customWidth="1"/>
    <col min="2309" max="2309" width="16" style="2" customWidth="1"/>
    <col min="2310" max="2310" width="16.5703125" style="2" customWidth="1"/>
    <col min="2311" max="2311" width="18.42578125" style="2" customWidth="1"/>
    <col min="2312" max="2312" width="17" style="2" customWidth="1"/>
    <col min="2313" max="2313" width="15.28515625" style="2" bestFit="1" customWidth="1"/>
    <col min="2314" max="2314" width="18.28515625" style="2" customWidth="1"/>
    <col min="2315" max="2315" width="16.5703125" style="2" customWidth="1"/>
    <col min="2316" max="2316" width="17.42578125" style="2" customWidth="1"/>
    <col min="2317" max="2317" width="14.28515625" style="2" bestFit="1" customWidth="1"/>
    <col min="2318" max="2560" width="9.140625" style="2"/>
    <col min="2561" max="2561" width="2.42578125" style="2" customWidth="1"/>
    <col min="2562" max="2562" width="36.85546875" style="2" customWidth="1"/>
    <col min="2563" max="2563" width="16.85546875" style="2" customWidth="1"/>
    <col min="2564" max="2564" width="16.7109375" style="2" customWidth="1"/>
    <col min="2565" max="2565" width="16" style="2" customWidth="1"/>
    <col min="2566" max="2566" width="16.5703125" style="2" customWidth="1"/>
    <col min="2567" max="2567" width="18.42578125" style="2" customWidth="1"/>
    <col min="2568" max="2568" width="17" style="2" customWidth="1"/>
    <col min="2569" max="2569" width="15.28515625" style="2" bestFit="1" customWidth="1"/>
    <col min="2570" max="2570" width="18.28515625" style="2" customWidth="1"/>
    <col min="2571" max="2571" width="16.5703125" style="2" customWidth="1"/>
    <col min="2572" max="2572" width="17.42578125" style="2" customWidth="1"/>
    <col min="2573" max="2573" width="14.28515625" style="2" bestFit="1" customWidth="1"/>
    <col min="2574" max="2816" width="9.140625" style="2"/>
    <col min="2817" max="2817" width="2.42578125" style="2" customWidth="1"/>
    <col min="2818" max="2818" width="36.85546875" style="2" customWidth="1"/>
    <col min="2819" max="2819" width="16.85546875" style="2" customWidth="1"/>
    <col min="2820" max="2820" width="16.7109375" style="2" customWidth="1"/>
    <col min="2821" max="2821" width="16" style="2" customWidth="1"/>
    <col min="2822" max="2822" width="16.5703125" style="2" customWidth="1"/>
    <col min="2823" max="2823" width="18.42578125" style="2" customWidth="1"/>
    <col min="2824" max="2824" width="17" style="2" customWidth="1"/>
    <col min="2825" max="2825" width="15.28515625" style="2" bestFit="1" customWidth="1"/>
    <col min="2826" max="2826" width="18.28515625" style="2" customWidth="1"/>
    <col min="2827" max="2827" width="16.5703125" style="2" customWidth="1"/>
    <col min="2828" max="2828" width="17.42578125" style="2" customWidth="1"/>
    <col min="2829" max="2829" width="14.28515625" style="2" bestFit="1" customWidth="1"/>
    <col min="2830" max="3072" width="9.140625" style="2"/>
    <col min="3073" max="3073" width="2.42578125" style="2" customWidth="1"/>
    <col min="3074" max="3074" width="36.85546875" style="2" customWidth="1"/>
    <col min="3075" max="3075" width="16.85546875" style="2" customWidth="1"/>
    <col min="3076" max="3076" width="16.7109375" style="2" customWidth="1"/>
    <col min="3077" max="3077" width="16" style="2" customWidth="1"/>
    <col min="3078" max="3078" width="16.5703125" style="2" customWidth="1"/>
    <col min="3079" max="3079" width="18.42578125" style="2" customWidth="1"/>
    <col min="3080" max="3080" width="17" style="2" customWidth="1"/>
    <col min="3081" max="3081" width="15.28515625" style="2" bestFit="1" customWidth="1"/>
    <col min="3082" max="3082" width="18.28515625" style="2" customWidth="1"/>
    <col min="3083" max="3083" width="16.5703125" style="2" customWidth="1"/>
    <col min="3084" max="3084" width="17.42578125" style="2" customWidth="1"/>
    <col min="3085" max="3085" width="14.28515625" style="2" bestFit="1" customWidth="1"/>
    <col min="3086" max="3328" width="9.140625" style="2"/>
    <col min="3329" max="3329" width="2.42578125" style="2" customWidth="1"/>
    <col min="3330" max="3330" width="36.85546875" style="2" customWidth="1"/>
    <col min="3331" max="3331" width="16.85546875" style="2" customWidth="1"/>
    <col min="3332" max="3332" width="16.7109375" style="2" customWidth="1"/>
    <col min="3333" max="3333" width="16" style="2" customWidth="1"/>
    <col min="3334" max="3334" width="16.5703125" style="2" customWidth="1"/>
    <col min="3335" max="3335" width="18.42578125" style="2" customWidth="1"/>
    <col min="3336" max="3336" width="17" style="2" customWidth="1"/>
    <col min="3337" max="3337" width="15.28515625" style="2" bestFit="1" customWidth="1"/>
    <col min="3338" max="3338" width="18.28515625" style="2" customWidth="1"/>
    <col min="3339" max="3339" width="16.5703125" style="2" customWidth="1"/>
    <col min="3340" max="3340" width="17.42578125" style="2" customWidth="1"/>
    <col min="3341" max="3341" width="14.28515625" style="2" bestFit="1" customWidth="1"/>
    <col min="3342" max="3584" width="9.140625" style="2"/>
    <col min="3585" max="3585" width="2.42578125" style="2" customWidth="1"/>
    <col min="3586" max="3586" width="36.85546875" style="2" customWidth="1"/>
    <col min="3587" max="3587" width="16.85546875" style="2" customWidth="1"/>
    <col min="3588" max="3588" width="16.7109375" style="2" customWidth="1"/>
    <col min="3589" max="3589" width="16" style="2" customWidth="1"/>
    <col min="3590" max="3590" width="16.5703125" style="2" customWidth="1"/>
    <col min="3591" max="3591" width="18.42578125" style="2" customWidth="1"/>
    <col min="3592" max="3592" width="17" style="2" customWidth="1"/>
    <col min="3593" max="3593" width="15.28515625" style="2" bestFit="1" customWidth="1"/>
    <col min="3594" max="3594" width="18.28515625" style="2" customWidth="1"/>
    <col min="3595" max="3595" width="16.5703125" style="2" customWidth="1"/>
    <col min="3596" max="3596" width="17.42578125" style="2" customWidth="1"/>
    <col min="3597" max="3597" width="14.28515625" style="2" bestFit="1" customWidth="1"/>
    <col min="3598" max="3840" width="9.140625" style="2"/>
    <col min="3841" max="3841" width="2.42578125" style="2" customWidth="1"/>
    <col min="3842" max="3842" width="36.85546875" style="2" customWidth="1"/>
    <col min="3843" max="3843" width="16.85546875" style="2" customWidth="1"/>
    <col min="3844" max="3844" width="16.7109375" style="2" customWidth="1"/>
    <col min="3845" max="3845" width="16" style="2" customWidth="1"/>
    <col min="3846" max="3846" width="16.5703125" style="2" customWidth="1"/>
    <col min="3847" max="3847" width="18.42578125" style="2" customWidth="1"/>
    <col min="3848" max="3848" width="17" style="2" customWidth="1"/>
    <col min="3849" max="3849" width="15.28515625" style="2" bestFit="1" customWidth="1"/>
    <col min="3850" max="3850" width="18.28515625" style="2" customWidth="1"/>
    <col min="3851" max="3851" width="16.5703125" style="2" customWidth="1"/>
    <col min="3852" max="3852" width="17.42578125" style="2" customWidth="1"/>
    <col min="3853" max="3853" width="14.28515625" style="2" bestFit="1" customWidth="1"/>
    <col min="3854" max="4096" width="9.140625" style="2"/>
    <col min="4097" max="4097" width="2.42578125" style="2" customWidth="1"/>
    <col min="4098" max="4098" width="36.85546875" style="2" customWidth="1"/>
    <col min="4099" max="4099" width="16.85546875" style="2" customWidth="1"/>
    <col min="4100" max="4100" width="16.7109375" style="2" customWidth="1"/>
    <col min="4101" max="4101" width="16" style="2" customWidth="1"/>
    <col min="4102" max="4102" width="16.5703125" style="2" customWidth="1"/>
    <col min="4103" max="4103" width="18.42578125" style="2" customWidth="1"/>
    <col min="4104" max="4104" width="17" style="2" customWidth="1"/>
    <col min="4105" max="4105" width="15.28515625" style="2" bestFit="1" customWidth="1"/>
    <col min="4106" max="4106" width="18.28515625" style="2" customWidth="1"/>
    <col min="4107" max="4107" width="16.5703125" style="2" customWidth="1"/>
    <col min="4108" max="4108" width="17.42578125" style="2" customWidth="1"/>
    <col min="4109" max="4109" width="14.28515625" style="2" bestFit="1" customWidth="1"/>
    <col min="4110" max="4352" width="9.140625" style="2"/>
    <col min="4353" max="4353" width="2.42578125" style="2" customWidth="1"/>
    <col min="4354" max="4354" width="36.85546875" style="2" customWidth="1"/>
    <col min="4355" max="4355" width="16.85546875" style="2" customWidth="1"/>
    <col min="4356" max="4356" width="16.7109375" style="2" customWidth="1"/>
    <col min="4357" max="4357" width="16" style="2" customWidth="1"/>
    <col min="4358" max="4358" width="16.5703125" style="2" customWidth="1"/>
    <col min="4359" max="4359" width="18.42578125" style="2" customWidth="1"/>
    <col min="4360" max="4360" width="17" style="2" customWidth="1"/>
    <col min="4361" max="4361" width="15.28515625" style="2" bestFit="1" customWidth="1"/>
    <col min="4362" max="4362" width="18.28515625" style="2" customWidth="1"/>
    <col min="4363" max="4363" width="16.5703125" style="2" customWidth="1"/>
    <col min="4364" max="4364" width="17.42578125" style="2" customWidth="1"/>
    <col min="4365" max="4365" width="14.28515625" style="2" bestFit="1" customWidth="1"/>
    <col min="4366" max="4608" width="9.140625" style="2"/>
    <col min="4609" max="4609" width="2.42578125" style="2" customWidth="1"/>
    <col min="4610" max="4610" width="36.85546875" style="2" customWidth="1"/>
    <col min="4611" max="4611" width="16.85546875" style="2" customWidth="1"/>
    <col min="4612" max="4612" width="16.7109375" style="2" customWidth="1"/>
    <col min="4613" max="4613" width="16" style="2" customWidth="1"/>
    <col min="4614" max="4614" width="16.5703125" style="2" customWidth="1"/>
    <col min="4615" max="4615" width="18.42578125" style="2" customWidth="1"/>
    <col min="4616" max="4616" width="17" style="2" customWidth="1"/>
    <col min="4617" max="4617" width="15.28515625" style="2" bestFit="1" customWidth="1"/>
    <col min="4618" max="4618" width="18.28515625" style="2" customWidth="1"/>
    <col min="4619" max="4619" width="16.5703125" style="2" customWidth="1"/>
    <col min="4620" max="4620" width="17.42578125" style="2" customWidth="1"/>
    <col min="4621" max="4621" width="14.28515625" style="2" bestFit="1" customWidth="1"/>
    <col min="4622" max="4864" width="9.140625" style="2"/>
    <col min="4865" max="4865" width="2.42578125" style="2" customWidth="1"/>
    <col min="4866" max="4866" width="36.85546875" style="2" customWidth="1"/>
    <col min="4867" max="4867" width="16.85546875" style="2" customWidth="1"/>
    <col min="4868" max="4868" width="16.7109375" style="2" customWidth="1"/>
    <col min="4869" max="4869" width="16" style="2" customWidth="1"/>
    <col min="4870" max="4870" width="16.5703125" style="2" customWidth="1"/>
    <col min="4871" max="4871" width="18.42578125" style="2" customWidth="1"/>
    <col min="4872" max="4872" width="17" style="2" customWidth="1"/>
    <col min="4873" max="4873" width="15.28515625" style="2" bestFit="1" customWidth="1"/>
    <col min="4874" max="4874" width="18.28515625" style="2" customWidth="1"/>
    <col min="4875" max="4875" width="16.5703125" style="2" customWidth="1"/>
    <col min="4876" max="4876" width="17.42578125" style="2" customWidth="1"/>
    <col min="4877" max="4877" width="14.28515625" style="2" bestFit="1" customWidth="1"/>
    <col min="4878" max="5120" width="9.140625" style="2"/>
    <col min="5121" max="5121" width="2.42578125" style="2" customWidth="1"/>
    <col min="5122" max="5122" width="36.85546875" style="2" customWidth="1"/>
    <col min="5123" max="5123" width="16.85546875" style="2" customWidth="1"/>
    <col min="5124" max="5124" width="16.7109375" style="2" customWidth="1"/>
    <col min="5125" max="5125" width="16" style="2" customWidth="1"/>
    <col min="5126" max="5126" width="16.5703125" style="2" customWidth="1"/>
    <col min="5127" max="5127" width="18.42578125" style="2" customWidth="1"/>
    <col min="5128" max="5128" width="17" style="2" customWidth="1"/>
    <col min="5129" max="5129" width="15.28515625" style="2" bestFit="1" customWidth="1"/>
    <col min="5130" max="5130" width="18.28515625" style="2" customWidth="1"/>
    <col min="5131" max="5131" width="16.5703125" style="2" customWidth="1"/>
    <col min="5132" max="5132" width="17.42578125" style="2" customWidth="1"/>
    <col min="5133" max="5133" width="14.28515625" style="2" bestFit="1" customWidth="1"/>
    <col min="5134" max="5376" width="9.140625" style="2"/>
    <col min="5377" max="5377" width="2.42578125" style="2" customWidth="1"/>
    <col min="5378" max="5378" width="36.85546875" style="2" customWidth="1"/>
    <col min="5379" max="5379" width="16.85546875" style="2" customWidth="1"/>
    <col min="5380" max="5380" width="16.7109375" style="2" customWidth="1"/>
    <col min="5381" max="5381" width="16" style="2" customWidth="1"/>
    <col min="5382" max="5382" width="16.5703125" style="2" customWidth="1"/>
    <col min="5383" max="5383" width="18.42578125" style="2" customWidth="1"/>
    <col min="5384" max="5384" width="17" style="2" customWidth="1"/>
    <col min="5385" max="5385" width="15.28515625" style="2" bestFit="1" customWidth="1"/>
    <col min="5386" max="5386" width="18.28515625" style="2" customWidth="1"/>
    <col min="5387" max="5387" width="16.5703125" style="2" customWidth="1"/>
    <col min="5388" max="5388" width="17.42578125" style="2" customWidth="1"/>
    <col min="5389" max="5389" width="14.28515625" style="2" bestFit="1" customWidth="1"/>
    <col min="5390" max="5632" width="9.140625" style="2"/>
    <col min="5633" max="5633" width="2.42578125" style="2" customWidth="1"/>
    <col min="5634" max="5634" width="36.85546875" style="2" customWidth="1"/>
    <col min="5635" max="5635" width="16.85546875" style="2" customWidth="1"/>
    <col min="5636" max="5636" width="16.7109375" style="2" customWidth="1"/>
    <col min="5637" max="5637" width="16" style="2" customWidth="1"/>
    <col min="5638" max="5638" width="16.5703125" style="2" customWidth="1"/>
    <col min="5639" max="5639" width="18.42578125" style="2" customWidth="1"/>
    <col min="5640" max="5640" width="17" style="2" customWidth="1"/>
    <col min="5641" max="5641" width="15.28515625" style="2" bestFit="1" customWidth="1"/>
    <col min="5642" max="5642" width="18.28515625" style="2" customWidth="1"/>
    <col min="5643" max="5643" width="16.5703125" style="2" customWidth="1"/>
    <col min="5644" max="5644" width="17.42578125" style="2" customWidth="1"/>
    <col min="5645" max="5645" width="14.28515625" style="2" bestFit="1" customWidth="1"/>
    <col min="5646" max="5888" width="9.140625" style="2"/>
    <col min="5889" max="5889" width="2.42578125" style="2" customWidth="1"/>
    <col min="5890" max="5890" width="36.85546875" style="2" customWidth="1"/>
    <col min="5891" max="5891" width="16.85546875" style="2" customWidth="1"/>
    <col min="5892" max="5892" width="16.7109375" style="2" customWidth="1"/>
    <col min="5893" max="5893" width="16" style="2" customWidth="1"/>
    <col min="5894" max="5894" width="16.5703125" style="2" customWidth="1"/>
    <col min="5895" max="5895" width="18.42578125" style="2" customWidth="1"/>
    <col min="5896" max="5896" width="17" style="2" customWidth="1"/>
    <col min="5897" max="5897" width="15.28515625" style="2" bestFit="1" customWidth="1"/>
    <col min="5898" max="5898" width="18.28515625" style="2" customWidth="1"/>
    <col min="5899" max="5899" width="16.5703125" style="2" customWidth="1"/>
    <col min="5900" max="5900" width="17.42578125" style="2" customWidth="1"/>
    <col min="5901" max="5901" width="14.28515625" style="2" bestFit="1" customWidth="1"/>
    <col min="5902" max="6144" width="9.140625" style="2"/>
    <col min="6145" max="6145" width="2.42578125" style="2" customWidth="1"/>
    <col min="6146" max="6146" width="36.85546875" style="2" customWidth="1"/>
    <col min="6147" max="6147" width="16.85546875" style="2" customWidth="1"/>
    <col min="6148" max="6148" width="16.7109375" style="2" customWidth="1"/>
    <col min="6149" max="6149" width="16" style="2" customWidth="1"/>
    <col min="6150" max="6150" width="16.5703125" style="2" customWidth="1"/>
    <col min="6151" max="6151" width="18.42578125" style="2" customWidth="1"/>
    <col min="6152" max="6152" width="17" style="2" customWidth="1"/>
    <col min="6153" max="6153" width="15.28515625" style="2" bestFit="1" customWidth="1"/>
    <col min="6154" max="6154" width="18.28515625" style="2" customWidth="1"/>
    <col min="6155" max="6155" width="16.5703125" style="2" customWidth="1"/>
    <col min="6156" max="6156" width="17.42578125" style="2" customWidth="1"/>
    <col min="6157" max="6157" width="14.28515625" style="2" bestFit="1" customWidth="1"/>
    <col min="6158" max="6400" width="9.140625" style="2"/>
    <col min="6401" max="6401" width="2.42578125" style="2" customWidth="1"/>
    <col min="6402" max="6402" width="36.85546875" style="2" customWidth="1"/>
    <col min="6403" max="6403" width="16.85546875" style="2" customWidth="1"/>
    <col min="6404" max="6404" width="16.7109375" style="2" customWidth="1"/>
    <col min="6405" max="6405" width="16" style="2" customWidth="1"/>
    <col min="6406" max="6406" width="16.5703125" style="2" customWidth="1"/>
    <col min="6407" max="6407" width="18.42578125" style="2" customWidth="1"/>
    <col min="6408" max="6408" width="17" style="2" customWidth="1"/>
    <col min="6409" max="6409" width="15.28515625" style="2" bestFit="1" customWidth="1"/>
    <col min="6410" max="6410" width="18.28515625" style="2" customWidth="1"/>
    <col min="6411" max="6411" width="16.5703125" style="2" customWidth="1"/>
    <col min="6412" max="6412" width="17.42578125" style="2" customWidth="1"/>
    <col min="6413" max="6413" width="14.28515625" style="2" bestFit="1" customWidth="1"/>
    <col min="6414" max="6656" width="9.140625" style="2"/>
    <col min="6657" max="6657" width="2.42578125" style="2" customWidth="1"/>
    <col min="6658" max="6658" width="36.85546875" style="2" customWidth="1"/>
    <col min="6659" max="6659" width="16.85546875" style="2" customWidth="1"/>
    <col min="6660" max="6660" width="16.7109375" style="2" customWidth="1"/>
    <col min="6661" max="6661" width="16" style="2" customWidth="1"/>
    <col min="6662" max="6662" width="16.5703125" style="2" customWidth="1"/>
    <col min="6663" max="6663" width="18.42578125" style="2" customWidth="1"/>
    <col min="6664" max="6664" width="17" style="2" customWidth="1"/>
    <col min="6665" max="6665" width="15.28515625" style="2" bestFit="1" customWidth="1"/>
    <col min="6666" max="6666" width="18.28515625" style="2" customWidth="1"/>
    <col min="6667" max="6667" width="16.5703125" style="2" customWidth="1"/>
    <col min="6668" max="6668" width="17.42578125" style="2" customWidth="1"/>
    <col min="6669" max="6669" width="14.28515625" style="2" bestFit="1" customWidth="1"/>
    <col min="6670" max="6912" width="9.140625" style="2"/>
    <col min="6913" max="6913" width="2.42578125" style="2" customWidth="1"/>
    <col min="6914" max="6914" width="36.85546875" style="2" customWidth="1"/>
    <col min="6915" max="6915" width="16.85546875" style="2" customWidth="1"/>
    <col min="6916" max="6916" width="16.7109375" style="2" customWidth="1"/>
    <col min="6917" max="6917" width="16" style="2" customWidth="1"/>
    <col min="6918" max="6918" width="16.5703125" style="2" customWidth="1"/>
    <col min="6919" max="6919" width="18.42578125" style="2" customWidth="1"/>
    <col min="6920" max="6920" width="17" style="2" customWidth="1"/>
    <col min="6921" max="6921" width="15.28515625" style="2" bestFit="1" customWidth="1"/>
    <col min="6922" max="6922" width="18.28515625" style="2" customWidth="1"/>
    <col min="6923" max="6923" width="16.5703125" style="2" customWidth="1"/>
    <col min="6924" max="6924" width="17.42578125" style="2" customWidth="1"/>
    <col min="6925" max="6925" width="14.28515625" style="2" bestFit="1" customWidth="1"/>
    <col min="6926" max="7168" width="9.140625" style="2"/>
    <col min="7169" max="7169" width="2.42578125" style="2" customWidth="1"/>
    <col min="7170" max="7170" width="36.85546875" style="2" customWidth="1"/>
    <col min="7171" max="7171" width="16.85546875" style="2" customWidth="1"/>
    <col min="7172" max="7172" width="16.7109375" style="2" customWidth="1"/>
    <col min="7173" max="7173" width="16" style="2" customWidth="1"/>
    <col min="7174" max="7174" width="16.5703125" style="2" customWidth="1"/>
    <col min="7175" max="7175" width="18.42578125" style="2" customWidth="1"/>
    <col min="7176" max="7176" width="17" style="2" customWidth="1"/>
    <col min="7177" max="7177" width="15.28515625" style="2" bestFit="1" customWidth="1"/>
    <col min="7178" max="7178" width="18.28515625" style="2" customWidth="1"/>
    <col min="7179" max="7179" width="16.5703125" style="2" customWidth="1"/>
    <col min="7180" max="7180" width="17.42578125" style="2" customWidth="1"/>
    <col min="7181" max="7181" width="14.28515625" style="2" bestFit="1" customWidth="1"/>
    <col min="7182" max="7424" width="9.140625" style="2"/>
    <col min="7425" max="7425" width="2.42578125" style="2" customWidth="1"/>
    <col min="7426" max="7426" width="36.85546875" style="2" customWidth="1"/>
    <col min="7427" max="7427" width="16.85546875" style="2" customWidth="1"/>
    <col min="7428" max="7428" width="16.7109375" style="2" customWidth="1"/>
    <col min="7429" max="7429" width="16" style="2" customWidth="1"/>
    <col min="7430" max="7430" width="16.5703125" style="2" customWidth="1"/>
    <col min="7431" max="7431" width="18.42578125" style="2" customWidth="1"/>
    <col min="7432" max="7432" width="17" style="2" customWidth="1"/>
    <col min="7433" max="7433" width="15.28515625" style="2" bestFit="1" customWidth="1"/>
    <col min="7434" max="7434" width="18.28515625" style="2" customWidth="1"/>
    <col min="7435" max="7435" width="16.5703125" style="2" customWidth="1"/>
    <col min="7436" max="7436" width="17.42578125" style="2" customWidth="1"/>
    <col min="7437" max="7437" width="14.28515625" style="2" bestFit="1" customWidth="1"/>
    <col min="7438" max="7680" width="9.140625" style="2"/>
    <col min="7681" max="7681" width="2.42578125" style="2" customWidth="1"/>
    <col min="7682" max="7682" width="36.85546875" style="2" customWidth="1"/>
    <col min="7683" max="7683" width="16.85546875" style="2" customWidth="1"/>
    <col min="7684" max="7684" width="16.7109375" style="2" customWidth="1"/>
    <col min="7685" max="7685" width="16" style="2" customWidth="1"/>
    <col min="7686" max="7686" width="16.5703125" style="2" customWidth="1"/>
    <col min="7687" max="7687" width="18.42578125" style="2" customWidth="1"/>
    <col min="7688" max="7688" width="17" style="2" customWidth="1"/>
    <col min="7689" max="7689" width="15.28515625" style="2" bestFit="1" customWidth="1"/>
    <col min="7690" max="7690" width="18.28515625" style="2" customWidth="1"/>
    <col min="7691" max="7691" width="16.5703125" style="2" customWidth="1"/>
    <col min="7692" max="7692" width="17.42578125" style="2" customWidth="1"/>
    <col min="7693" max="7693" width="14.28515625" style="2" bestFit="1" customWidth="1"/>
    <col min="7694" max="7936" width="9.140625" style="2"/>
    <col min="7937" max="7937" width="2.42578125" style="2" customWidth="1"/>
    <col min="7938" max="7938" width="36.85546875" style="2" customWidth="1"/>
    <col min="7939" max="7939" width="16.85546875" style="2" customWidth="1"/>
    <col min="7940" max="7940" width="16.7109375" style="2" customWidth="1"/>
    <col min="7941" max="7941" width="16" style="2" customWidth="1"/>
    <col min="7942" max="7942" width="16.5703125" style="2" customWidth="1"/>
    <col min="7943" max="7943" width="18.42578125" style="2" customWidth="1"/>
    <col min="7944" max="7944" width="17" style="2" customWidth="1"/>
    <col min="7945" max="7945" width="15.28515625" style="2" bestFit="1" customWidth="1"/>
    <col min="7946" max="7946" width="18.28515625" style="2" customWidth="1"/>
    <col min="7947" max="7947" width="16.5703125" style="2" customWidth="1"/>
    <col min="7948" max="7948" width="17.42578125" style="2" customWidth="1"/>
    <col min="7949" max="7949" width="14.28515625" style="2" bestFit="1" customWidth="1"/>
    <col min="7950" max="8192" width="9.140625" style="2"/>
    <col min="8193" max="8193" width="2.42578125" style="2" customWidth="1"/>
    <col min="8194" max="8194" width="36.85546875" style="2" customWidth="1"/>
    <col min="8195" max="8195" width="16.85546875" style="2" customWidth="1"/>
    <col min="8196" max="8196" width="16.7109375" style="2" customWidth="1"/>
    <col min="8197" max="8197" width="16" style="2" customWidth="1"/>
    <col min="8198" max="8198" width="16.5703125" style="2" customWidth="1"/>
    <col min="8199" max="8199" width="18.42578125" style="2" customWidth="1"/>
    <col min="8200" max="8200" width="17" style="2" customWidth="1"/>
    <col min="8201" max="8201" width="15.28515625" style="2" bestFit="1" customWidth="1"/>
    <col min="8202" max="8202" width="18.28515625" style="2" customWidth="1"/>
    <col min="8203" max="8203" width="16.5703125" style="2" customWidth="1"/>
    <col min="8204" max="8204" width="17.42578125" style="2" customWidth="1"/>
    <col min="8205" max="8205" width="14.28515625" style="2" bestFit="1" customWidth="1"/>
    <col min="8206" max="8448" width="9.140625" style="2"/>
    <col min="8449" max="8449" width="2.42578125" style="2" customWidth="1"/>
    <col min="8450" max="8450" width="36.85546875" style="2" customWidth="1"/>
    <col min="8451" max="8451" width="16.85546875" style="2" customWidth="1"/>
    <col min="8452" max="8452" width="16.7109375" style="2" customWidth="1"/>
    <col min="8453" max="8453" width="16" style="2" customWidth="1"/>
    <col min="8454" max="8454" width="16.5703125" style="2" customWidth="1"/>
    <col min="8455" max="8455" width="18.42578125" style="2" customWidth="1"/>
    <col min="8456" max="8456" width="17" style="2" customWidth="1"/>
    <col min="8457" max="8457" width="15.28515625" style="2" bestFit="1" customWidth="1"/>
    <col min="8458" max="8458" width="18.28515625" style="2" customWidth="1"/>
    <col min="8459" max="8459" width="16.5703125" style="2" customWidth="1"/>
    <col min="8460" max="8460" width="17.42578125" style="2" customWidth="1"/>
    <col min="8461" max="8461" width="14.28515625" style="2" bestFit="1" customWidth="1"/>
    <col min="8462" max="8704" width="9.140625" style="2"/>
    <col min="8705" max="8705" width="2.42578125" style="2" customWidth="1"/>
    <col min="8706" max="8706" width="36.85546875" style="2" customWidth="1"/>
    <col min="8707" max="8707" width="16.85546875" style="2" customWidth="1"/>
    <col min="8708" max="8708" width="16.7109375" style="2" customWidth="1"/>
    <col min="8709" max="8709" width="16" style="2" customWidth="1"/>
    <col min="8710" max="8710" width="16.5703125" style="2" customWidth="1"/>
    <col min="8711" max="8711" width="18.42578125" style="2" customWidth="1"/>
    <col min="8712" max="8712" width="17" style="2" customWidth="1"/>
    <col min="8713" max="8713" width="15.28515625" style="2" bestFit="1" customWidth="1"/>
    <col min="8714" max="8714" width="18.28515625" style="2" customWidth="1"/>
    <col min="8715" max="8715" width="16.5703125" style="2" customWidth="1"/>
    <col min="8716" max="8716" width="17.42578125" style="2" customWidth="1"/>
    <col min="8717" max="8717" width="14.28515625" style="2" bestFit="1" customWidth="1"/>
    <col min="8718" max="8960" width="9.140625" style="2"/>
    <col min="8961" max="8961" width="2.42578125" style="2" customWidth="1"/>
    <col min="8962" max="8962" width="36.85546875" style="2" customWidth="1"/>
    <col min="8963" max="8963" width="16.85546875" style="2" customWidth="1"/>
    <col min="8964" max="8964" width="16.7109375" style="2" customWidth="1"/>
    <col min="8965" max="8965" width="16" style="2" customWidth="1"/>
    <col min="8966" max="8966" width="16.5703125" style="2" customWidth="1"/>
    <col min="8967" max="8967" width="18.42578125" style="2" customWidth="1"/>
    <col min="8968" max="8968" width="17" style="2" customWidth="1"/>
    <col min="8969" max="8969" width="15.28515625" style="2" bestFit="1" customWidth="1"/>
    <col min="8970" max="8970" width="18.28515625" style="2" customWidth="1"/>
    <col min="8971" max="8971" width="16.5703125" style="2" customWidth="1"/>
    <col min="8972" max="8972" width="17.42578125" style="2" customWidth="1"/>
    <col min="8973" max="8973" width="14.28515625" style="2" bestFit="1" customWidth="1"/>
    <col min="8974" max="9216" width="9.140625" style="2"/>
    <col min="9217" max="9217" width="2.42578125" style="2" customWidth="1"/>
    <col min="9218" max="9218" width="36.85546875" style="2" customWidth="1"/>
    <col min="9219" max="9219" width="16.85546875" style="2" customWidth="1"/>
    <col min="9220" max="9220" width="16.7109375" style="2" customWidth="1"/>
    <col min="9221" max="9221" width="16" style="2" customWidth="1"/>
    <col min="9222" max="9222" width="16.5703125" style="2" customWidth="1"/>
    <col min="9223" max="9223" width="18.42578125" style="2" customWidth="1"/>
    <col min="9224" max="9224" width="17" style="2" customWidth="1"/>
    <col min="9225" max="9225" width="15.28515625" style="2" bestFit="1" customWidth="1"/>
    <col min="9226" max="9226" width="18.28515625" style="2" customWidth="1"/>
    <col min="9227" max="9227" width="16.5703125" style="2" customWidth="1"/>
    <col min="9228" max="9228" width="17.42578125" style="2" customWidth="1"/>
    <col min="9229" max="9229" width="14.28515625" style="2" bestFit="1" customWidth="1"/>
    <col min="9230" max="9472" width="9.140625" style="2"/>
    <col min="9473" max="9473" width="2.42578125" style="2" customWidth="1"/>
    <col min="9474" max="9474" width="36.85546875" style="2" customWidth="1"/>
    <col min="9475" max="9475" width="16.85546875" style="2" customWidth="1"/>
    <col min="9476" max="9476" width="16.7109375" style="2" customWidth="1"/>
    <col min="9477" max="9477" width="16" style="2" customWidth="1"/>
    <col min="9478" max="9478" width="16.5703125" style="2" customWidth="1"/>
    <col min="9479" max="9479" width="18.42578125" style="2" customWidth="1"/>
    <col min="9480" max="9480" width="17" style="2" customWidth="1"/>
    <col min="9481" max="9481" width="15.28515625" style="2" bestFit="1" customWidth="1"/>
    <col min="9482" max="9482" width="18.28515625" style="2" customWidth="1"/>
    <col min="9483" max="9483" width="16.5703125" style="2" customWidth="1"/>
    <col min="9484" max="9484" width="17.42578125" style="2" customWidth="1"/>
    <col min="9485" max="9485" width="14.28515625" style="2" bestFit="1" customWidth="1"/>
    <col min="9486" max="9728" width="9.140625" style="2"/>
    <col min="9729" max="9729" width="2.42578125" style="2" customWidth="1"/>
    <col min="9730" max="9730" width="36.85546875" style="2" customWidth="1"/>
    <col min="9731" max="9731" width="16.85546875" style="2" customWidth="1"/>
    <col min="9732" max="9732" width="16.7109375" style="2" customWidth="1"/>
    <col min="9733" max="9733" width="16" style="2" customWidth="1"/>
    <col min="9734" max="9734" width="16.5703125" style="2" customWidth="1"/>
    <col min="9735" max="9735" width="18.42578125" style="2" customWidth="1"/>
    <col min="9736" max="9736" width="17" style="2" customWidth="1"/>
    <col min="9737" max="9737" width="15.28515625" style="2" bestFit="1" customWidth="1"/>
    <col min="9738" max="9738" width="18.28515625" style="2" customWidth="1"/>
    <col min="9739" max="9739" width="16.5703125" style="2" customWidth="1"/>
    <col min="9740" max="9740" width="17.42578125" style="2" customWidth="1"/>
    <col min="9741" max="9741" width="14.28515625" style="2" bestFit="1" customWidth="1"/>
    <col min="9742" max="9984" width="9.140625" style="2"/>
    <col min="9985" max="9985" width="2.42578125" style="2" customWidth="1"/>
    <col min="9986" max="9986" width="36.85546875" style="2" customWidth="1"/>
    <col min="9987" max="9987" width="16.85546875" style="2" customWidth="1"/>
    <col min="9988" max="9988" width="16.7109375" style="2" customWidth="1"/>
    <col min="9989" max="9989" width="16" style="2" customWidth="1"/>
    <col min="9990" max="9990" width="16.5703125" style="2" customWidth="1"/>
    <col min="9991" max="9991" width="18.42578125" style="2" customWidth="1"/>
    <col min="9992" max="9992" width="17" style="2" customWidth="1"/>
    <col min="9993" max="9993" width="15.28515625" style="2" bestFit="1" customWidth="1"/>
    <col min="9994" max="9994" width="18.28515625" style="2" customWidth="1"/>
    <col min="9995" max="9995" width="16.5703125" style="2" customWidth="1"/>
    <col min="9996" max="9996" width="17.42578125" style="2" customWidth="1"/>
    <col min="9997" max="9997" width="14.28515625" style="2" bestFit="1" customWidth="1"/>
    <col min="9998" max="10240" width="9.140625" style="2"/>
    <col min="10241" max="10241" width="2.42578125" style="2" customWidth="1"/>
    <col min="10242" max="10242" width="36.85546875" style="2" customWidth="1"/>
    <col min="10243" max="10243" width="16.85546875" style="2" customWidth="1"/>
    <col min="10244" max="10244" width="16.7109375" style="2" customWidth="1"/>
    <col min="10245" max="10245" width="16" style="2" customWidth="1"/>
    <col min="10246" max="10246" width="16.5703125" style="2" customWidth="1"/>
    <col min="10247" max="10247" width="18.42578125" style="2" customWidth="1"/>
    <col min="10248" max="10248" width="17" style="2" customWidth="1"/>
    <col min="10249" max="10249" width="15.28515625" style="2" bestFit="1" customWidth="1"/>
    <col min="10250" max="10250" width="18.28515625" style="2" customWidth="1"/>
    <col min="10251" max="10251" width="16.5703125" style="2" customWidth="1"/>
    <col min="10252" max="10252" width="17.42578125" style="2" customWidth="1"/>
    <col min="10253" max="10253" width="14.28515625" style="2" bestFit="1" customWidth="1"/>
    <col min="10254" max="10496" width="9.140625" style="2"/>
    <col min="10497" max="10497" width="2.42578125" style="2" customWidth="1"/>
    <col min="10498" max="10498" width="36.85546875" style="2" customWidth="1"/>
    <col min="10499" max="10499" width="16.85546875" style="2" customWidth="1"/>
    <col min="10500" max="10500" width="16.7109375" style="2" customWidth="1"/>
    <col min="10501" max="10501" width="16" style="2" customWidth="1"/>
    <col min="10502" max="10502" width="16.5703125" style="2" customWidth="1"/>
    <col min="10503" max="10503" width="18.42578125" style="2" customWidth="1"/>
    <col min="10504" max="10504" width="17" style="2" customWidth="1"/>
    <col min="10505" max="10505" width="15.28515625" style="2" bestFit="1" customWidth="1"/>
    <col min="10506" max="10506" width="18.28515625" style="2" customWidth="1"/>
    <col min="10507" max="10507" width="16.5703125" style="2" customWidth="1"/>
    <col min="10508" max="10508" width="17.42578125" style="2" customWidth="1"/>
    <col min="10509" max="10509" width="14.28515625" style="2" bestFit="1" customWidth="1"/>
    <col min="10510" max="10752" width="9.140625" style="2"/>
    <col min="10753" max="10753" width="2.42578125" style="2" customWidth="1"/>
    <col min="10754" max="10754" width="36.85546875" style="2" customWidth="1"/>
    <col min="10755" max="10755" width="16.85546875" style="2" customWidth="1"/>
    <col min="10756" max="10756" width="16.7109375" style="2" customWidth="1"/>
    <col min="10757" max="10757" width="16" style="2" customWidth="1"/>
    <col min="10758" max="10758" width="16.5703125" style="2" customWidth="1"/>
    <col min="10759" max="10759" width="18.42578125" style="2" customWidth="1"/>
    <col min="10760" max="10760" width="17" style="2" customWidth="1"/>
    <col min="10761" max="10761" width="15.28515625" style="2" bestFit="1" customWidth="1"/>
    <col min="10762" max="10762" width="18.28515625" style="2" customWidth="1"/>
    <col min="10763" max="10763" width="16.5703125" style="2" customWidth="1"/>
    <col min="10764" max="10764" width="17.42578125" style="2" customWidth="1"/>
    <col min="10765" max="10765" width="14.28515625" style="2" bestFit="1" customWidth="1"/>
    <col min="10766" max="11008" width="9.140625" style="2"/>
    <col min="11009" max="11009" width="2.42578125" style="2" customWidth="1"/>
    <col min="11010" max="11010" width="36.85546875" style="2" customWidth="1"/>
    <col min="11011" max="11011" width="16.85546875" style="2" customWidth="1"/>
    <col min="11012" max="11012" width="16.7109375" style="2" customWidth="1"/>
    <col min="11013" max="11013" width="16" style="2" customWidth="1"/>
    <col min="11014" max="11014" width="16.5703125" style="2" customWidth="1"/>
    <col min="11015" max="11015" width="18.42578125" style="2" customWidth="1"/>
    <col min="11016" max="11016" width="17" style="2" customWidth="1"/>
    <col min="11017" max="11017" width="15.28515625" style="2" bestFit="1" customWidth="1"/>
    <col min="11018" max="11018" width="18.28515625" style="2" customWidth="1"/>
    <col min="11019" max="11019" width="16.5703125" style="2" customWidth="1"/>
    <col min="11020" max="11020" width="17.42578125" style="2" customWidth="1"/>
    <col min="11021" max="11021" width="14.28515625" style="2" bestFit="1" customWidth="1"/>
    <col min="11022" max="11264" width="9.140625" style="2"/>
    <col min="11265" max="11265" width="2.42578125" style="2" customWidth="1"/>
    <col min="11266" max="11266" width="36.85546875" style="2" customWidth="1"/>
    <col min="11267" max="11267" width="16.85546875" style="2" customWidth="1"/>
    <col min="11268" max="11268" width="16.7109375" style="2" customWidth="1"/>
    <col min="11269" max="11269" width="16" style="2" customWidth="1"/>
    <col min="11270" max="11270" width="16.5703125" style="2" customWidth="1"/>
    <col min="11271" max="11271" width="18.42578125" style="2" customWidth="1"/>
    <col min="11272" max="11272" width="17" style="2" customWidth="1"/>
    <col min="11273" max="11273" width="15.28515625" style="2" bestFit="1" customWidth="1"/>
    <col min="11274" max="11274" width="18.28515625" style="2" customWidth="1"/>
    <col min="11275" max="11275" width="16.5703125" style="2" customWidth="1"/>
    <col min="11276" max="11276" width="17.42578125" style="2" customWidth="1"/>
    <col min="11277" max="11277" width="14.28515625" style="2" bestFit="1" customWidth="1"/>
    <col min="11278" max="11520" width="9.140625" style="2"/>
    <col min="11521" max="11521" width="2.42578125" style="2" customWidth="1"/>
    <col min="11522" max="11522" width="36.85546875" style="2" customWidth="1"/>
    <col min="11523" max="11523" width="16.85546875" style="2" customWidth="1"/>
    <col min="11524" max="11524" width="16.7109375" style="2" customWidth="1"/>
    <col min="11525" max="11525" width="16" style="2" customWidth="1"/>
    <col min="11526" max="11526" width="16.5703125" style="2" customWidth="1"/>
    <col min="11527" max="11527" width="18.42578125" style="2" customWidth="1"/>
    <col min="11528" max="11528" width="17" style="2" customWidth="1"/>
    <col min="11529" max="11529" width="15.28515625" style="2" bestFit="1" customWidth="1"/>
    <col min="11530" max="11530" width="18.28515625" style="2" customWidth="1"/>
    <col min="11531" max="11531" width="16.5703125" style="2" customWidth="1"/>
    <col min="11532" max="11532" width="17.42578125" style="2" customWidth="1"/>
    <col min="11533" max="11533" width="14.28515625" style="2" bestFit="1" customWidth="1"/>
    <col min="11534" max="11776" width="9.140625" style="2"/>
    <col min="11777" max="11777" width="2.42578125" style="2" customWidth="1"/>
    <col min="11778" max="11778" width="36.85546875" style="2" customWidth="1"/>
    <col min="11779" max="11779" width="16.85546875" style="2" customWidth="1"/>
    <col min="11780" max="11780" width="16.7109375" style="2" customWidth="1"/>
    <col min="11781" max="11781" width="16" style="2" customWidth="1"/>
    <col min="11782" max="11782" width="16.5703125" style="2" customWidth="1"/>
    <col min="11783" max="11783" width="18.42578125" style="2" customWidth="1"/>
    <col min="11784" max="11784" width="17" style="2" customWidth="1"/>
    <col min="11785" max="11785" width="15.28515625" style="2" bestFit="1" customWidth="1"/>
    <col min="11786" max="11786" width="18.28515625" style="2" customWidth="1"/>
    <col min="11787" max="11787" width="16.5703125" style="2" customWidth="1"/>
    <col min="11788" max="11788" width="17.42578125" style="2" customWidth="1"/>
    <col min="11789" max="11789" width="14.28515625" style="2" bestFit="1" customWidth="1"/>
    <col min="11790" max="12032" width="9.140625" style="2"/>
    <col min="12033" max="12033" width="2.42578125" style="2" customWidth="1"/>
    <col min="12034" max="12034" width="36.85546875" style="2" customWidth="1"/>
    <col min="12035" max="12035" width="16.85546875" style="2" customWidth="1"/>
    <col min="12036" max="12036" width="16.7109375" style="2" customWidth="1"/>
    <col min="12037" max="12037" width="16" style="2" customWidth="1"/>
    <col min="12038" max="12038" width="16.5703125" style="2" customWidth="1"/>
    <col min="12039" max="12039" width="18.42578125" style="2" customWidth="1"/>
    <col min="12040" max="12040" width="17" style="2" customWidth="1"/>
    <col min="12041" max="12041" width="15.28515625" style="2" bestFit="1" customWidth="1"/>
    <col min="12042" max="12042" width="18.28515625" style="2" customWidth="1"/>
    <col min="12043" max="12043" width="16.5703125" style="2" customWidth="1"/>
    <col min="12044" max="12044" width="17.42578125" style="2" customWidth="1"/>
    <col min="12045" max="12045" width="14.28515625" style="2" bestFit="1" customWidth="1"/>
    <col min="12046" max="12288" width="9.140625" style="2"/>
    <col min="12289" max="12289" width="2.42578125" style="2" customWidth="1"/>
    <col min="12290" max="12290" width="36.85546875" style="2" customWidth="1"/>
    <col min="12291" max="12291" width="16.85546875" style="2" customWidth="1"/>
    <col min="12292" max="12292" width="16.7109375" style="2" customWidth="1"/>
    <col min="12293" max="12293" width="16" style="2" customWidth="1"/>
    <col min="12294" max="12294" width="16.5703125" style="2" customWidth="1"/>
    <col min="12295" max="12295" width="18.42578125" style="2" customWidth="1"/>
    <col min="12296" max="12296" width="17" style="2" customWidth="1"/>
    <col min="12297" max="12297" width="15.28515625" style="2" bestFit="1" customWidth="1"/>
    <col min="12298" max="12298" width="18.28515625" style="2" customWidth="1"/>
    <col min="12299" max="12299" width="16.5703125" style="2" customWidth="1"/>
    <col min="12300" max="12300" width="17.42578125" style="2" customWidth="1"/>
    <col min="12301" max="12301" width="14.28515625" style="2" bestFit="1" customWidth="1"/>
    <col min="12302" max="12544" width="9.140625" style="2"/>
    <col min="12545" max="12545" width="2.42578125" style="2" customWidth="1"/>
    <col min="12546" max="12546" width="36.85546875" style="2" customWidth="1"/>
    <col min="12547" max="12547" width="16.85546875" style="2" customWidth="1"/>
    <col min="12548" max="12548" width="16.7109375" style="2" customWidth="1"/>
    <col min="12549" max="12549" width="16" style="2" customWidth="1"/>
    <col min="12550" max="12550" width="16.5703125" style="2" customWidth="1"/>
    <col min="12551" max="12551" width="18.42578125" style="2" customWidth="1"/>
    <col min="12552" max="12552" width="17" style="2" customWidth="1"/>
    <col min="12553" max="12553" width="15.28515625" style="2" bestFit="1" customWidth="1"/>
    <col min="12554" max="12554" width="18.28515625" style="2" customWidth="1"/>
    <col min="12555" max="12555" width="16.5703125" style="2" customWidth="1"/>
    <col min="12556" max="12556" width="17.42578125" style="2" customWidth="1"/>
    <col min="12557" max="12557" width="14.28515625" style="2" bestFit="1" customWidth="1"/>
    <col min="12558" max="12800" width="9.140625" style="2"/>
    <col min="12801" max="12801" width="2.42578125" style="2" customWidth="1"/>
    <col min="12802" max="12802" width="36.85546875" style="2" customWidth="1"/>
    <col min="12803" max="12803" width="16.85546875" style="2" customWidth="1"/>
    <col min="12804" max="12804" width="16.7109375" style="2" customWidth="1"/>
    <col min="12805" max="12805" width="16" style="2" customWidth="1"/>
    <col min="12806" max="12806" width="16.5703125" style="2" customWidth="1"/>
    <col min="12807" max="12807" width="18.42578125" style="2" customWidth="1"/>
    <col min="12808" max="12808" width="17" style="2" customWidth="1"/>
    <col min="12809" max="12809" width="15.28515625" style="2" bestFit="1" customWidth="1"/>
    <col min="12810" max="12810" width="18.28515625" style="2" customWidth="1"/>
    <col min="12811" max="12811" width="16.5703125" style="2" customWidth="1"/>
    <col min="12812" max="12812" width="17.42578125" style="2" customWidth="1"/>
    <col min="12813" max="12813" width="14.28515625" style="2" bestFit="1" customWidth="1"/>
    <col min="12814" max="13056" width="9.140625" style="2"/>
    <col min="13057" max="13057" width="2.42578125" style="2" customWidth="1"/>
    <col min="13058" max="13058" width="36.85546875" style="2" customWidth="1"/>
    <col min="13059" max="13059" width="16.85546875" style="2" customWidth="1"/>
    <col min="13060" max="13060" width="16.7109375" style="2" customWidth="1"/>
    <col min="13061" max="13061" width="16" style="2" customWidth="1"/>
    <col min="13062" max="13062" width="16.5703125" style="2" customWidth="1"/>
    <col min="13063" max="13063" width="18.42578125" style="2" customWidth="1"/>
    <col min="13064" max="13064" width="17" style="2" customWidth="1"/>
    <col min="13065" max="13065" width="15.28515625" style="2" bestFit="1" customWidth="1"/>
    <col min="13066" max="13066" width="18.28515625" style="2" customWidth="1"/>
    <col min="13067" max="13067" width="16.5703125" style="2" customWidth="1"/>
    <col min="13068" max="13068" width="17.42578125" style="2" customWidth="1"/>
    <col min="13069" max="13069" width="14.28515625" style="2" bestFit="1" customWidth="1"/>
    <col min="13070" max="13312" width="9.140625" style="2"/>
    <col min="13313" max="13313" width="2.42578125" style="2" customWidth="1"/>
    <col min="13314" max="13314" width="36.85546875" style="2" customWidth="1"/>
    <col min="13315" max="13315" width="16.85546875" style="2" customWidth="1"/>
    <col min="13316" max="13316" width="16.7109375" style="2" customWidth="1"/>
    <col min="13317" max="13317" width="16" style="2" customWidth="1"/>
    <col min="13318" max="13318" width="16.5703125" style="2" customWidth="1"/>
    <col min="13319" max="13319" width="18.42578125" style="2" customWidth="1"/>
    <col min="13320" max="13320" width="17" style="2" customWidth="1"/>
    <col min="13321" max="13321" width="15.28515625" style="2" bestFit="1" customWidth="1"/>
    <col min="13322" max="13322" width="18.28515625" style="2" customWidth="1"/>
    <col min="13323" max="13323" width="16.5703125" style="2" customWidth="1"/>
    <col min="13324" max="13324" width="17.42578125" style="2" customWidth="1"/>
    <col min="13325" max="13325" width="14.28515625" style="2" bestFit="1" customWidth="1"/>
    <col min="13326" max="13568" width="9.140625" style="2"/>
    <col min="13569" max="13569" width="2.42578125" style="2" customWidth="1"/>
    <col min="13570" max="13570" width="36.85546875" style="2" customWidth="1"/>
    <col min="13571" max="13571" width="16.85546875" style="2" customWidth="1"/>
    <col min="13572" max="13572" width="16.7109375" style="2" customWidth="1"/>
    <col min="13573" max="13573" width="16" style="2" customWidth="1"/>
    <col min="13574" max="13574" width="16.5703125" style="2" customWidth="1"/>
    <col min="13575" max="13575" width="18.42578125" style="2" customWidth="1"/>
    <col min="13576" max="13576" width="17" style="2" customWidth="1"/>
    <col min="13577" max="13577" width="15.28515625" style="2" bestFit="1" customWidth="1"/>
    <col min="13578" max="13578" width="18.28515625" style="2" customWidth="1"/>
    <col min="13579" max="13579" width="16.5703125" style="2" customWidth="1"/>
    <col min="13580" max="13580" width="17.42578125" style="2" customWidth="1"/>
    <col min="13581" max="13581" width="14.28515625" style="2" bestFit="1" customWidth="1"/>
    <col min="13582" max="13824" width="9.140625" style="2"/>
    <col min="13825" max="13825" width="2.42578125" style="2" customWidth="1"/>
    <col min="13826" max="13826" width="36.85546875" style="2" customWidth="1"/>
    <col min="13827" max="13827" width="16.85546875" style="2" customWidth="1"/>
    <col min="13828" max="13828" width="16.7109375" style="2" customWidth="1"/>
    <col min="13829" max="13829" width="16" style="2" customWidth="1"/>
    <col min="13830" max="13830" width="16.5703125" style="2" customWidth="1"/>
    <col min="13831" max="13831" width="18.42578125" style="2" customWidth="1"/>
    <col min="13832" max="13832" width="17" style="2" customWidth="1"/>
    <col min="13833" max="13833" width="15.28515625" style="2" bestFit="1" customWidth="1"/>
    <col min="13834" max="13834" width="18.28515625" style="2" customWidth="1"/>
    <col min="13835" max="13835" width="16.5703125" style="2" customWidth="1"/>
    <col min="13836" max="13836" width="17.42578125" style="2" customWidth="1"/>
    <col min="13837" max="13837" width="14.28515625" style="2" bestFit="1" customWidth="1"/>
    <col min="13838" max="14080" width="9.140625" style="2"/>
    <col min="14081" max="14081" width="2.42578125" style="2" customWidth="1"/>
    <col min="14082" max="14082" width="36.85546875" style="2" customWidth="1"/>
    <col min="14083" max="14083" width="16.85546875" style="2" customWidth="1"/>
    <col min="14084" max="14084" width="16.7109375" style="2" customWidth="1"/>
    <col min="14085" max="14085" width="16" style="2" customWidth="1"/>
    <col min="14086" max="14086" width="16.5703125" style="2" customWidth="1"/>
    <col min="14087" max="14087" width="18.42578125" style="2" customWidth="1"/>
    <col min="14088" max="14088" width="17" style="2" customWidth="1"/>
    <col min="14089" max="14089" width="15.28515625" style="2" bestFit="1" customWidth="1"/>
    <col min="14090" max="14090" width="18.28515625" style="2" customWidth="1"/>
    <col min="14091" max="14091" width="16.5703125" style="2" customWidth="1"/>
    <col min="14092" max="14092" width="17.42578125" style="2" customWidth="1"/>
    <col min="14093" max="14093" width="14.28515625" style="2" bestFit="1" customWidth="1"/>
    <col min="14094" max="14336" width="9.140625" style="2"/>
    <col min="14337" max="14337" width="2.42578125" style="2" customWidth="1"/>
    <col min="14338" max="14338" width="36.85546875" style="2" customWidth="1"/>
    <col min="14339" max="14339" width="16.85546875" style="2" customWidth="1"/>
    <col min="14340" max="14340" width="16.7109375" style="2" customWidth="1"/>
    <col min="14341" max="14341" width="16" style="2" customWidth="1"/>
    <col min="14342" max="14342" width="16.5703125" style="2" customWidth="1"/>
    <col min="14343" max="14343" width="18.42578125" style="2" customWidth="1"/>
    <col min="14344" max="14344" width="17" style="2" customWidth="1"/>
    <col min="14345" max="14345" width="15.28515625" style="2" bestFit="1" customWidth="1"/>
    <col min="14346" max="14346" width="18.28515625" style="2" customWidth="1"/>
    <col min="14347" max="14347" width="16.5703125" style="2" customWidth="1"/>
    <col min="14348" max="14348" width="17.42578125" style="2" customWidth="1"/>
    <col min="14349" max="14349" width="14.28515625" style="2" bestFit="1" customWidth="1"/>
    <col min="14350" max="14592" width="9.140625" style="2"/>
    <col min="14593" max="14593" width="2.42578125" style="2" customWidth="1"/>
    <col min="14594" max="14594" width="36.85546875" style="2" customWidth="1"/>
    <col min="14595" max="14595" width="16.85546875" style="2" customWidth="1"/>
    <col min="14596" max="14596" width="16.7109375" style="2" customWidth="1"/>
    <col min="14597" max="14597" width="16" style="2" customWidth="1"/>
    <col min="14598" max="14598" width="16.5703125" style="2" customWidth="1"/>
    <col min="14599" max="14599" width="18.42578125" style="2" customWidth="1"/>
    <col min="14600" max="14600" width="17" style="2" customWidth="1"/>
    <col min="14601" max="14601" width="15.28515625" style="2" bestFit="1" customWidth="1"/>
    <col min="14602" max="14602" width="18.28515625" style="2" customWidth="1"/>
    <col min="14603" max="14603" width="16.5703125" style="2" customWidth="1"/>
    <col min="14604" max="14604" width="17.42578125" style="2" customWidth="1"/>
    <col min="14605" max="14605" width="14.28515625" style="2" bestFit="1" customWidth="1"/>
    <col min="14606" max="14848" width="9.140625" style="2"/>
    <col min="14849" max="14849" width="2.42578125" style="2" customWidth="1"/>
    <col min="14850" max="14850" width="36.85546875" style="2" customWidth="1"/>
    <col min="14851" max="14851" width="16.85546875" style="2" customWidth="1"/>
    <col min="14852" max="14852" width="16.7109375" style="2" customWidth="1"/>
    <col min="14853" max="14853" width="16" style="2" customWidth="1"/>
    <col min="14854" max="14854" width="16.5703125" style="2" customWidth="1"/>
    <col min="14855" max="14855" width="18.42578125" style="2" customWidth="1"/>
    <col min="14856" max="14856" width="17" style="2" customWidth="1"/>
    <col min="14857" max="14857" width="15.28515625" style="2" bestFit="1" customWidth="1"/>
    <col min="14858" max="14858" width="18.28515625" style="2" customWidth="1"/>
    <col min="14859" max="14859" width="16.5703125" style="2" customWidth="1"/>
    <col min="14860" max="14860" width="17.42578125" style="2" customWidth="1"/>
    <col min="14861" max="14861" width="14.28515625" style="2" bestFit="1" customWidth="1"/>
    <col min="14862" max="15104" width="9.140625" style="2"/>
    <col min="15105" max="15105" width="2.42578125" style="2" customWidth="1"/>
    <col min="15106" max="15106" width="36.85546875" style="2" customWidth="1"/>
    <col min="15107" max="15107" width="16.85546875" style="2" customWidth="1"/>
    <col min="15108" max="15108" width="16.7109375" style="2" customWidth="1"/>
    <col min="15109" max="15109" width="16" style="2" customWidth="1"/>
    <col min="15110" max="15110" width="16.5703125" style="2" customWidth="1"/>
    <col min="15111" max="15111" width="18.42578125" style="2" customWidth="1"/>
    <col min="15112" max="15112" width="17" style="2" customWidth="1"/>
    <col min="15113" max="15113" width="15.28515625" style="2" bestFit="1" customWidth="1"/>
    <col min="15114" max="15114" width="18.28515625" style="2" customWidth="1"/>
    <col min="15115" max="15115" width="16.5703125" style="2" customWidth="1"/>
    <col min="15116" max="15116" width="17.42578125" style="2" customWidth="1"/>
    <col min="15117" max="15117" width="14.28515625" style="2" bestFit="1" customWidth="1"/>
    <col min="15118" max="15360" width="9.140625" style="2"/>
    <col min="15361" max="15361" width="2.42578125" style="2" customWidth="1"/>
    <col min="15362" max="15362" width="36.85546875" style="2" customWidth="1"/>
    <col min="15363" max="15363" width="16.85546875" style="2" customWidth="1"/>
    <col min="15364" max="15364" width="16.7109375" style="2" customWidth="1"/>
    <col min="15365" max="15365" width="16" style="2" customWidth="1"/>
    <col min="15366" max="15366" width="16.5703125" style="2" customWidth="1"/>
    <col min="15367" max="15367" width="18.42578125" style="2" customWidth="1"/>
    <col min="15368" max="15368" width="17" style="2" customWidth="1"/>
    <col min="15369" max="15369" width="15.28515625" style="2" bestFit="1" customWidth="1"/>
    <col min="15370" max="15370" width="18.28515625" style="2" customWidth="1"/>
    <col min="15371" max="15371" width="16.5703125" style="2" customWidth="1"/>
    <col min="15372" max="15372" width="17.42578125" style="2" customWidth="1"/>
    <col min="15373" max="15373" width="14.28515625" style="2" bestFit="1" customWidth="1"/>
    <col min="15374" max="15616" width="9.140625" style="2"/>
    <col min="15617" max="15617" width="2.42578125" style="2" customWidth="1"/>
    <col min="15618" max="15618" width="36.85546875" style="2" customWidth="1"/>
    <col min="15619" max="15619" width="16.85546875" style="2" customWidth="1"/>
    <col min="15620" max="15620" width="16.7109375" style="2" customWidth="1"/>
    <col min="15621" max="15621" width="16" style="2" customWidth="1"/>
    <col min="15622" max="15622" width="16.5703125" style="2" customWidth="1"/>
    <col min="15623" max="15623" width="18.42578125" style="2" customWidth="1"/>
    <col min="15624" max="15624" width="17" style="2" customWidth="1"/>
    <col min="15625" max="15625" width="15.28515625" style="2" bestFit="1" customWidth="1"/>
    <col min="15626" max="15626" width="18.28515625" style="2" customWidth="1"/>
    <col min="15627" max="15627" width="16.5703125" style="2" customWidth="1"/>
    <col min="15628" max="15628" width="17.42578125" style="2" customWidth="1"/>
    <col min="15629" max="15629" width="14.28515625" style="2" bestFit="1" customWidth="1"/>
    <col min="15630" max="15872" width="9.140625" style="2"/>
    <col min="15873" max="15873" width="2.42578125" style="2" customWidth="1"/>
    <col min="15874" max="15874" width="36.85546875" style="2" customWidth="1"/>
    <col min="15875" max="15875" width="16.85546875" style="2" customWidth="1"/>
    <col min="15876" max="15876" width="16.7109375" style="2" customWidth="1"/>
    <col min="15877" max="15877" width="16" style="2" customWidth="1"/>
    <col min="15878" max="15878" width="16.5703125" style="2" customWidth="1"/>
    <col min="15879" max="15879" width="18.42578125" style="2" customWidth="1"/>
    <col min="15880" max="15880" width="17" style="2" customWidth="1"/>
    <col min="15881" max="15881" width="15.28515625" style="2" bestFit="1" customWidth="1"/>
    <col min="15882" max="15882" width="18.28515625" style="2" customWidth="1"/>
    <col min="15883" max="15883" width="16.5703125" style="2" customWidth="1"/>
    <col min="15884" max="15884" width="17.42578125" style="2" customWidth="1"/>
    <col min="15885" max="15885" width="14.28515625" style="2" bestFit="1" customWidth="1"/>
    <col min="15886" max="16128" width="9.140625" style="2"/>
    <col min="16129" max="16129" width="2.42578125" style="2" customWidth="1"/>
    <col min="16130" max="16130" width="36.85546875" style="2" customWidth="1"/>
    <col min="16131" max="16131" width="16.85546875" style="2" customWidth="1"/>
    <col min="16132" max="16132" width="16.7109375" style="2" customWidth="1"/>
    <col min="16133" max="16133" width="16" style="2" customWidth="1"/>
    <col min="16134" max="16134" width="16.5703125" style="2" customWidth="1"/>
    <col min="16135" max="16135" width="18.42578125" style="2" customWidth="1"/>
    <col min="16136" max="16136" width="17" style="2" customWidth="1"/>
    <col min="16137" max="16137" width="15.28515625" style="2" bestFit="1" customWidth="1"/>
    <col min="16138" max="16138" width="18.28515625" style="2" customWidth="1"/>
    <col min="16139" max="16139" width="16.5703125" style="2" customWidth="1"/>
    <col min="16140" max="16140" width="17.42578125" style="2" customWidth="1"/>
    <col min="16141" max="16141" width="14.28515625" style="2" bestFit="1" customWidth="1"/>
    <col min="16142" max="16384" width="9.140625" style="2"/>
  </cols>
  <sheetData>
    <row r="1" spans="2:11" x14ac:dyDescent="0.2">
      <c r="B1" s="142" t="s">
        <v>0</v>
      </c>
      <c r="C1" s="142"/>
      <c r="D1" s="142"/>
      <c r="E1" s="142"/>
      <c r="F1" s="142"/>
      <c r="G1" s="142"/>
      <c r="H1" s="142"/>
    </row>
    <row r="2" spans="2:11" x14ac:dyDescent="0.2">
      <c r="B2" s="142" t="s">
        <v>1</v>
      </c>
      <c r="C2" s="142"/>
      <c r="D2" s="142"/>
      <c r="E2" s="142"/>
      <c r="F2" s="142"/>
      <c r="G2" s="142"/>
      <c r="H2" s="142"/>
    </row>
    <row r="3" spans="2:11" s="6" customFormat="1" ht="36" x14ac:dyDescent="0.25">
      <c r="B3" s="3" t="s">
        <v>2</v>
      </c>
      <c r="C3" s="4" t="s">
        <v>3</v>
      </c>
      <c r="D3" s="5" t="s">
        <v>4</v>
      </c>
      <c r="E3" s="4" t="s">
        <v>5</v>
      </c>
      <c r="F3" s="5" t="s">
        <v>6</v>
      </c>
      <c r="G3" s="4" t="s">
        <v>7</v>
      </c>
      <c r="H3" s="4" t="s">
        <v>8</v>
      </c>
    </row>
    <row r="4" spans="2:11" x14ac:dyDescent="0.2">
      <c r="B4" s="7" t="s">
        <v>9</v>
      </c>
      <c r="C4" s="8"/>
      <c r="D4" s="9"/>
      <c r="E4" s="8"/>
      <c r="F4" s="9"/>
      <c r="G4" s="8"/>
      <c r="H4" s="8"/>
    </row>
    <row r="5" spans="2:11" x14ac:dyDescent="0.2">
      <c r="B5" s="10" t="s">
        <v>10</v>
      </c>
      <c r="C5" s="8">
        <v>91600</v>
      </c>
      <c r="D5" s="9">
        <v>4500</v>
      </c>
      <c r="E5" s="8"/>
      <c r="F5" s="9">
        <v>2000</v>
      </c>
      <c r="G5" s="8"/>
      <c r="H5" s="8">
        <v>98100</v>
      </c>
      <c r="K5" s="11"/>
    </row>
    <row r="6" spans="2:11" x14ac:dyDescent="0.2">
      <c r="B6" s="10" t="s">
        <v>11</v>
      </c>
      <c r="C6" s="12">
        <v>124500</v>
      </c>
      <c r="D6" s="9">
        <v>500</v>
      </c>
      <c r="E6" s="8"/>
      <c r="F6" s="9">
        <v>45000</v>
      </c>
      <c r="G6" s="8"/>
      <c r="H6" s="8">
        <v>170000</v>
      </c>
    </row>
    <row r="7" spans="2:11" x14ac:dyDescent="0.2">
      <c r="B7" s="10" t="s">
        <v>12</v>
      </c>
      <c r="C7" s="8">
        <v>3503765</v>
      </c>
      <c r="D7" s="9">
        <v>85000</v>
      </c>
      <c r="E7" s="8"/>
      <c r="F7" s="9">
        <v>8500</v>
      </c>
      <c r="G7" s="8"/>
      <c r="H7" s="8">
        <v>3597265</v>
      </c>
    </row>
    <row r="8" spans="2:11" x14ac:dyDescent="0.2">
      <c r="B8" s="10" t="s">
        <v>13</v>
      </c>
      <c r="C8" s="8">
        <v>41500</v>
      </c>
      <c r="D8" s="9"/>
      <c r="E8" s="8"/>
      <c r="F8" s="9"/>
      <c r="G8" s="8"/>
      <c r="H8" s="8">
        <v>41500</v>
      </c>
      <c r="I8" s="13"/>
      <c r="K8" s="13"/>
    </row>
    <row r="9" spans="2:11" x14ac:dyDescent="0.2">
      <c r="B9" s="10" t="s">
        <v>14</v>
      </c>
      <c r="C9" s="8">
        <v>13206353</v>
      </c>
      <c r="D9" s="9">
        <v>1121055</v>
      </c>
      <c r="E9" s="8"/>
      <c r="F9" s="9"/>
      <c r="G9" s="8"/>
      <c r="H9" s="8">
        <v>14327408</v>
      </c>
    </row>
    <row r="10" spans="2:11" x14ac:dyDescent="0.2">
      <c r="B10" s="10" t="s">
        <v>15</v>
      </c>
      <c r="C10" s="8">
        <v>5800</v>
      </c>
      <c r="D10" s="9"/>
      <c r="E10" s="8"/>
      <c r="F10" s="9"/>
      <c r="G10" s="8"/>
      <c r="H10" s="8">
        <v>5800</v>
      </c>
      <c r="I10" s="13"/>
    </row>
    <row r="11" spans="2:11" x14ac:dyDescent="0.2">
      <c r="B11" s="10" t="s">
        <v>16</v>
      </c>
      <c r="C11" s="8">
        <v>410000</v>
      </c>
      <c r="D11" s="9"/>
      <c r="E11" s="8"/>
      <c r="F11" s="9"/>
      <c r="G11" s="8"/>
      <c r="H11" s="8">
        <v>410000</v>
      </c>
      <c r="I11" s="13"/>
    </row>
    <row r="12" spans="2:11" x14ac:dyDescent="0.2">
      <c r="B12" s="14" t="s">
        <v>17</v>
      </c>
      <c r="C12" s="8">
        <v>33930504</v>
      </c>
      <c r="D12" s="9"/>
      <c r="E12" s="8"/>
      <c r="F12" s="9"/>
      <c r="G12" s="8"/>
      <c r="H12" s="8">
        <v>33930504</v>
      </c>
    </row>
    <row r="13" spans="2:11" x14ac:dyDescent="0.2">
      <c r="B13" s="14" t="s">
        <v>18</v>
      </c>
      <c r="C13" s="8">
        <v>4348500</v>
      </c>
      <c r="D13" s="9"/>
      <c r="E13" s="8"/>
      <c r="F13" s="9"/>
      <c r="G13" s="8"/>
      <c r="H13" s="8">
        <v>4348500</v>
      </c>
    </row>
    <row r="14" spans="2:11" x14ac:dyDescent="0.2">
      <c r="B14" s="10" t="s">
        <v>19</v>
      </c>
      <c r="C14" s="8">
        <v>17959</v>
      </c>
      <c r="D14" s="9"/>
      <c r="E14" s="8"/>
      <c r="F14" s="9"/>
      <c r="G14" s="8"/>
      <c r="H14" s="8">
        <v>17959</v>
      </c>
    </row>
    <row r="15" spans="2:11" x14ac:dyDescent="0.2">
      <c r="B15" s="10" t="s">
        <v>20</v>
      </c>
      <c r="C15" s="8">
        <v>-442000</v>
      </c>
      <c r="D15" s="9"/>
      <c r="E15" s="8"/>
      <c r="F15" s="9"/>
      <c r="G15" s="8"/>
      <c r="H15" s="8">
        <v>-442000</v>
      </c>
    </row>
    <row r="16" spans="2:11" x14ac:dyDescent="0.2">
      <c r="B16" s="15" t="s">
        <v>21</v>
      </c>
      <c r="C16" s="8">
        <v>1317500</v>
      </c>
      <c r="D16" s="9">
        <v>1094000</v>
      </c>
      <c r="E16" s="16"/>
      <c r="F16" s="9">
        <v>526159.98</v>
      </c>
      <c r="G16" s="8"/>
      <c r="H16" s="8">
        <v>2937659.98</v>
      </c>
    </row>
    <row r="17" spans="2:11" x14ac:dyDescent="0.2">
      <c r="B17" s="15" t="s">
        <v>22</v>
      </c>
      <c r="C17" s="8">
        <v>6297200</v>
      </c>
      <c r="D17" s="9"/>
      <c r="E17" s="8"/>
      <c r="F17" s="9"/>
      <c r="G17" s="8"/>
      <c r="H17" s="8">
        <v>6297200</v>
      </c>
    </row>
    <row r="18" spans="2:11" x14ac:dyDescent="0.2">
      <c r="B18" s="10" t="s">
        <v>23</v>
      </c>
      <c r="C18" s="8">
        <v>75600</v>
      </c>
      <c r="D18" s="9"/>
      <c r="E18" s="8"/>
      <c r="F18" s="9"/>
      <c r="G18" s="8"/>
      <c r="H18" s="8">
        <v>75600</v>
      </c>
      <c r="I18" s="13"/>
    </row>
    <row r="19" spans="2:11" x14ac:dyDescent="0.2">
      <c r="B19" s="14" t="s">
        <v>24</v>
      </c>
      <c r="C19" s="8">
        <v>8370000</v>
      </c>
      <c r="D19" s="9"/>
      <c r="E19" s="8"/>
      <c r="F19" s="9"/>
      <c r="G19" s="8"/>
      <c r="H19" s="8">
        <v>8370000</v>
      </c>
    </row>
    <row r="20" spans="2:11" x14ac:dyDescent="0.2">
      <c r="B20" s="10" t="s">
        <v>25</v>
      </c>
      <c r="C20" s="8">
        <v>93840</v>
      </c>
      <c r="D20" s="9"/>
      <c r="E20" s="8"/>
      <c r="F20" s="9"/>
      <c r="G20" s="8"/>
      <c r="H20" s="8">
        <v>93840</v>
      </c>
      <c r="I20" s="13"/>
    </row>
    <row r="21" spans="2:11" x14ac:dyDescent="0.2">
      <c r="B21" s="10" t="s">
        <v>26</v>
      </c>
      <c r="C21" s="8">
        <v>147198255</v>
      </c>
      <c r="D21" s="9">
        <v>18898250</v>
      </c>
      <c r="E21" s="8"/>
      <c r="F21" s="9">
        <v>16672500</v>
      </c>
      <c r="G21" s="8"/>
      <c r="H21" s="8">
        <v>182769005</v>
      </c>
      <c r="J21" s="13"/>
    </row>
    <row r="22" spans="2:11" x14ac:dyDescent="0.2">
      <c r="B22" s="10" t="s">
        <v>27</v>
      </c>
      <c r="C22" s="8">
        <v>3635155</v>
      </c>
      <c r="D22" s="9"/>
      <c r="E22" s="8"/>
      <c r="F22" s="9"/>
      <c r="G22" s="8"/>
      <c r="H22" s="8">
        <v>3635155</v>
      </c>
    </row>
    <row r="23" spans="2:11" x14ac:dyDescent="0.2">
      <c r="B23" s="10" t="s">
        <v>28</v>
      </c>
      <c r="C23" s="8">
        <v>-3000</v>
      </c>
      <c r="D23" s="9"/>
      <c r="E23" s="8"/>
      <c r="F23" s="9"/>
      <c r="G23" s="8"/>
      <c r="H23" s="8">
        <v>-3000</v>
      </c>
      <c r="K23" s="11"/>
    </row>
    <row r="24" spans="2:11" s="22" customFormat="1" x14ac:dyDescent="0.2">
      <c r="B24" s="17" t="s">
        <v>8</v>
      </c>
      <c r="C24" s="18">
        <f>SUM(C5:C23)</f>
        <v>222223031</v>
      </c>
      <c r="D24" s="19">
        <f>SUM(D5:D23)</f>
        <v>21203305</v>
      </c>
      <c r="E24" s="18">
        <f>SUM(E6:E22)</f>
        <v>0</v>
      </c>
      <c r="F24" s="18">
        <f>SUM(F5:F22)</f>
        <v>17254159.98</v>
      </c>
      <c r="G24" s="18">
        <f>SUM(G6:G22)</f>
        <v>0</v>
      </c>
      <c r="H24" s="18">
        <f>SUM(H5:H23)</f>
        <v>260680495.97999999</v>
      </c>
      <c r="I24" s="20"/>
      <c r="J24" s="20"/>
      <c r="K24" s="21"/>
    </row>
    <row r="25" spans="2:11" x14ac:dyDescent="0.2">
      <c r="B25" s="10"/>
      <c r="C25" s="8"/>
      <c r="D25" s="9"/>
      <c r="E25" s="8"/>
      <c r="F25" s="9"/>
      <c r="G25" s="8"/>
      <c r="H25" s="8"/>
      <c r="I25" s="23"/>
      <c r="J25" s="13"/>
    </row>
    <row r="26" spans="2:11" x14ac:dyDescent="0.2">
      <c r="B26" s="24" t="s">
        <v>29</v>
      </c>
      <c r="C26" s="8"/>
      <c r="D26" s="9"/>
      <c r="E26" s="8"/>
      <c r="F26" s="9"/>
      <c r="G26" s="8"/>
      <c r="H26" s="8"/>
    </row>
    <row r="27" spans="2:11" x14ac:dyDescent="0.2">
      <c r="B27" s="10" t="s">
        <v>30</v>
      </c>
      <c r="C27" s="8"/>
      <c r="D27" s="9"/>
      <c r="E27" s="8"/>
      <c r="F27" s="9"/>
      <c r="G27" s="8">
        <v>23349.45</v>
      </c>
      <c r="H27" s="8">
        <v>23349.45</v>
      </c>
      <c r="K27" s="13"/>
    </row>
    <row r="28" spans="2:11" x14ac:dyDescent="0.2">
      <c r="B28" s="10" t="s">
        <v>31</v>
      </c>
      <c r="C28" s="8">
        <v>281451.87</v>
      </c>
      <c r="D28" s="9"/>
      <c r="E28" s="8"/>
      <c r="F28" s="9"/>
      <c r="G28" s="8"/>
      <c r="H28" s="8">
        <v>281451.87</v>
      </c>
      <c r="I28" s="13"/>
    </row>
    <row r="29" spans="2:11" x14ac:dyDescent="0.2">
      <c r="B29" s="10" t="s">
        <v>32</v>
      </c>
      <c r="C29" s="8">
        <v>171953.68</v>
      </c>
      <c r="D29" s="9"/>
      <c r="E29" s="8"/>
      <c r="F29" s="9"/>
      <c r="G29" s="8"/>
      <c r="H29" s="8">
        <v>171953.68</v>
      </c>
      <c r="J29" s="23"/>
      <c r="K29" s="13"/>
    </row>
    <row r="30" spans="2:11" x14ac:dyDescent="0.2">
      <c r="B30" s="10" t="s">
        <v>33</v>
      </c>
      <c r="C30" s="8">
        <v>160740</v>
      </c>
      <c r="D30" s="9"/>
      <c r="E30" s="8"/>
      <c r="F30" s="9"/>
      <c r="G30" s="8"/>
      <c r="H30" s="8">
        <v>160740</v>
      </c>
    </row>
    <row r="31" spans="2:11" x14ac:dyDescent="0.2">
      <c r="B31" s="10" t="s">
        <v>34</v>
      </c>
      <c r="C31" s="8">
        <v>202883</v>
      </c>
      <c r="D31" s="9"/>
      <c r="E31" s="8"/>
      <c r="F31" s="9"/>
      <c r="G31" s="8"/>
      <c r="H31" s="8">
        <v>202883</v>
      </c>
      <c r="K31" s="11"/>
    </row>
    <row r="32" spans="2:11" x14ac:dyDescent="0.2">
      <c r="B32" s="15" t="s">
        <v>35</v>
      </c>
      <c r="C32" s="8">
        <v>3400</v>
      </c>
      <c r="D32" s="9"/>
      <c r="E32" s="8"/>
      <c r="F32" s="9"/>
      <c r="G32" s="8"/>
      <c r="H32" s="8">
        <v>3400</v>
      </c>
      <c r="K32" s="11"/>
    </row>
    <row r="33" spans="2:11" x14ac:dyDescent="0.2">
      <c r="B33" s="10" t="s">
        <v>36</v>
      </c>
      <c r="C33" s="8">
        <v>1494</v>
      </c>
      <c r="D33" s="9"/>
      <c r="E33" s="8"/>
      <c r="F33" s="9"/>
      <c r="G33" s="8"/>
      <c r="H33" s="8">
        <v>1494</v>
      </c>
    </row>
    <row r="34" spans="2:11" x14ac:dyDescent="0.2">
      <c r="B34" s="10" t="s">
        <v>37</v>
      </c>
      <c r="C34" s="8">
        <v>67728.639999999999</v>
      </c>
      <c r="D34" s="9">
        <v>30206</v>
      </c>
      <c r="E34" s="8"/>
      <c r="F34" s="9">
        <v>9335</v>
      </c>
      <c r="G34" s="8"/>
      <c r="H34" s="8">
        <v>107269.64</v>
      </c>
    </row>
    <row r="35" spans="2:11" x14ac:dyDescent="0.2">
      <c r="B35" s="10" t="s">
        <v>38</v>
      </c>
      <c r="C35" s="8">
        <v>22983</v>
      </c>
      <c r="D35" s="9"/>
      <c r="E35" s="8"/>
      <c r="F35" s="9"/>
      <c r="G35" s="8"/>
      <c r="H35" s="8">
        <v>22983</v>
      </c>
    </row>
    <row r="36" spans="2:11" x14ac:dyDescent="0.2">
      <c r="B36" s="10" t="s">
        <v>39</v>
      </c>
      <c r="C36" s="8">
        <v>369557</v>
      </c>
      <c r="D36" s="9">
        <v>237178</v>
      </c>
      <c r="E36" s="8"/>
      <c r="F36" s="9">
        <v>94213</v>
      </c>
      <c r="G36" s="8"/>
      <c r="H36" s="8">
        <v>700948</v>
      </c>
      <c r="I36" s="13"/>
    </row>
    <row r="37" spans="2:11" x14ac:dyDescent="0.2">
      <c r="B37" s="10" t="s">
        <v>40</v>
      </c>
      <c r="C37" s="8">
        <v>332000</v>
      </c>
      <c r="D37" s="9"/>
      <c r="E37" s="8"/>
      <c r="F37" s="9"/>
      <c r="G37" s="8"/>
      <c r="H37" s="8">
        <v>332000</v>
      </c>
      <c r="K37" s="13"/>
    </row>
    <row r="38" spans="2:11" x14ac:dyDescent="0.2">
      <c r="B38" s="10" t="s">
        <v>29</v>
      </c>
      <c r="C38" s="8">
        <v>50737</v>
      </c>
      <c r="D38" s="9"/>
      <c r="E38" s="8"/>
      <c r="F38" s="9"/>
      <c r="G38" s="8"/>
      <c r="H38" s="8">
        <v>50737</v>
      </c>
    </row>
    <row r="39" spans="2:11" x14ac:dyDescent="0.2">
      <c r="B39" s="10" t="s">
        <v>41</v>
      </c>
      <c r="C39" s="8">
        <v>-36000</v>
      </c>
      <c r="D39" s="9"/>
      <c r="E39" s="8"/>
      <c r="F39" s="9"/>
      <c r="G39" s="8"/>
      <c r="H39" s="8">
        <v>-36000</v>
      </c>
    </row>
    <row r="40" spans="2:11" x14ac:dyDescent="0.2">
      <c r="B40" s="10" t="s">
        <v>42</v>
      </c>
      <c r="C40" s="8">
        <v>434660</v>
      </c>
      <c r="D40" s="9"/>
      <c r="E40" s="8"/>
      <c r="F40" s="9"/>
      <c r="G40" s="8"/>
      <c r="H40" s="8">
        <v>434660</v>
      </c>
    </row>
    <row r="41" spans="2:11" x14ac:dyDescent="0.2">
      <c r="B41" s="10" t="s">
        <v>43</v>
      </c>
      <c r="C41" s="8"/>
      <c r="D41" s="9"/>
      <c r="E41" s="8">
        <v>642401.89</v>
      </c>
      <c r="F41" s="9"/>
      <c r="G41" s="8">
        <v>2256494.6</v>
      </c>
      <c r="H41" s="8">
        <v>2898896.49</v>
      </c>
      <c r="K41" s="13"/>
    </row>
    <row r="42" spans="2:11" x14ac:dyDescent="0.2">
      <c r="B42" s="10" t="s">
        <v>44</v>
      </c>
      <c r="C42" s="8">
        <v>762602</v>
      </c>
      <c r="D42" s="9"/>
      <c r="E42" s="8"/>
      <c r="F42" s="9"/>
      <c r="G42" s="8"/>
      <c r="H42" s="8">
        <v>762602</v>
      </c>
    </row>
    <row r="43" spans="2:11" x14ac:dyDescent="0.2">
      <c r="B43" s="10" t="s">
        <v>45</v>
      </c>
      <c r="C43" s="8">
        <v>175000</v>
      </c>
      <c r="D43" s="9"/>
      <c r="E43" s="8"/>
      <c r="F43" s="9"/>
      <c r="G43" s="8"/>
      <c r="H43" s="8">
        <v>175000</v>
      </c>
    </row>
    <row r="44" spans="2:11" x14ac:dyDescent="0.2">
      <c r="B44" s="10" t="s">
        <v>46</v>
      </c>
      <c r="C44" s="8"/>
      <c r="D44" s="9">
        <v>1604</v>
      </c>
      <c r="E44" s="8"/>
      <c r="F44" s="9"/>
      <c r="G44" s="8"/>
      <c r="H44" s="8">
        <v>1604</v>
      </c>
    </row>
    <row r="45" spans="2:11" s="22" customFormat="1" x14ac:dyDescent="0.2">
      <c r="B45" s="17" t="s">
        <v>8</v>
      </c>
      <c r="C45" s="18">
        <f>SUM(C28:C43)</f>
        <v>3001190.19</v>
      </c>
      <c r="D45" s="19">
        <f>SUM(D34:D44)</f>
        <v>268988</v>
      </c>
      <c r="E45" s="18">
        <f>SUM(E34:E44)</f>
        <v>642401.89</v>
      </c>
      <c r="F45" s="18">
        <f>SUM(F34:F37)</f>
        <v>103548</v>
      </c>
      <c r="G45" s="18">
        <f>SUM(G27:G44)</f>
        <v>2279844.0500000003</v>
      </c>
      <c r="H45" s="25">
        <f>SUM(H27:H44)</f>
        <v>6295972.1300000008</v>
      </c>
      <c r="I45" s="20"/>
      <c r="J45" s="20"/>
    </row>
    <row r="46" spans="2:11" x14ac:dyDescent="0.2">
      <c r="B46" s="10"/>
      <c r="C46" s="8"/>
      <c r="D46" s="9"/>
      <c r="E46" s="8"/>
      <c r="F46" s="9"/>
      <c r="G46" s="8"/>
      <c r="H46" s="8"/>
      <c r="I46" s="23"/>
    </row>
    <row r="47" spans="2:11" x14ac:dyDescent="0.2">
      <c r="B47" s="7" t="s">
        <v>47</v>
      </c>
      <c r="C47" s="8"/>
      <c r="D47" s="9"/>
      <c r="E47" s="8"/>
      <c r="F47" s="9"/>
      <c r="G47" s="8"/>
      <c r="H47" s="8"/>
    </row>
    <row r="48" spans="2:11" x14ac:dyDescent="0.2">
      <c r="B48" s="10" t="s">
        <v>48</v>
      </c>
      <c r="C48" s="8">
        <v>15000</v>
      </c>
      <c r="D48" s="9"/>
      <c r="E48" s="8"/>
      <c r="F48" s="9"/>
      <c r="G48" s="8"/>
      <c r="H48" s="8">
        <v>15000</v>
      </c>
      <c r="K48" s="13"/>
    </row>
    <row r="49" spans="2:12" x14ac:dyDescent="0.2">
      <c r="B49" s="10" t="s">
        <v>49</v>
      </c>
      <c r="C49" s="8">
        <v>42000</v>
      </c>
      <c r="D49" s="9">
        <v>263</v>
      </c>
      <c r="E49" s="8"/>
      <c r="F49" s="9"/>
      <c r="G49" s="8"/>
      <c r="H49" s="8">
        <v>42263</v>
      </c>
    </row>
    <row r="50" spans="2:12" x14ac:dyDescent="0.2">
      <c r="B50" s="10" t="s">
        <v>50</v>
      </c>
      <c r="C50" s="8">
        <v>4632830.21</v>
      </c>
      <c r="D50" s="9"/>
      <c r="E50" s="8"/>
      <c r="F50" s="9">
        <v>405739.34</v>
      </c>
      <c r="G50" s="8"/>
      <c r="H50" s="8">
        <v>5038569.55</v>
      </c>
    </row>
    <row r="51" spans="2:12" x14ac:dyDescent="0.2">
      <c r="B51" s="10" t="s">
        <v>51</v>
      </c>
      <c r="C51" s="8">
        <v>204527.05</v>
      </c>
      <c r="D51" s="9"/>
      <c r="E51" s="8"/>
      <c r="F51" s="9"/>
      <c r="G51" s="8"/>
      <c r="H51" s="8">
        <v>204527.05</v>
      </c>
    </row>
    <row r="52" spans="2:12" x14ac:dyDescent="0.2">
      <c r="B52" s="10" t="s">
        <v>52</v>
      </c>
      <c r="C52" s="8">
        <v>52600</v>
      </c>
      <c r="D52" s="9"/>
      <c r="E52" s="8"/>
      <c r="F52" s="9"/>
      <c r="G52" s="8">
        <v>25380</v>
      </c>
      <c r="H52" s="8">
        <v>77980</v>
      </c>
    </row>
    <row r="53" spans="2:12" x14ac:dyDescent="0.2">
      <c r="B53" s="10" t="s">
        <v>53</v>
      </c>
      <c r="C53" s="8">
        <v>84850</v>
      </c>
      <c r="D53" s="9"/>
      <c r="E53" s="8"/>
      <c r="F53" s="9"/>
      <c r="G53" s="8"/>
      <c r="H53" s="8">
        <v>84850</v>
      </c>
    </row>
    <row r="54" spans="2:12" x14ac:dyDescent="0.2">
      <c r="B54" s="10" t="s">
        <v>54</v>
      </c>
      <c r="C54" s="8">
        <v>402404</v>
      </c>
      <c r="D54" s="9"/>
      <c r="E54" s="8"/>
      <c r="F54" s="9"/>
      <c r="G54" s="8"/>
      <c r="H54" s="8">
        <v>402404</v>
      </c>
    </row>
    <row r="55" spans="2:12" x14ac:dyDescent="0.2">
      <c r="B55" s="10" t="s">
        <v>55</v>
      </c>
      <c r="C55" s="8">
        <v>1777543</v>
      </c>
      <c r="D55" s="9"/>
      <c r="E55" s="8"/>
      <c r="F55" s="9"/>
      <c r="G55" s="8">
        <v>42000</v>
      </c>
      <c r="H55" s="8">
        <v>1819543</v>
      </c>
      <c r="K55" s="26"/>
      <c r="L55" s="26"/>
    </row>
    <row r="56" spans="2:12" x14ac:dyDescent="0.2">
      <c r="B56" s="10" t="s">
        <v>56</v>
      </c>
      <c r="C56" s="8">
        <v>8113</v>
      </c>
      <c r="D56" s="9"/>
      <c r="E56" s="8"/>
      <c r="F56" s="9"/>
      <c r="G56" s="8"/>
      <c r="H56" s="8">
        <v>8113</v>
      </c>
    </row>
    <row r="57" spans="2:12" x14ac:dyDescent="0.2">
      <c r="B57" s="10" t="s">
        <v>57</v>
      </c>
      <c r="C57" s="8">
        <v>2784</v>
      </c>
      <c r="D57" s="9"/>
      <c r="E57" s="8"/>
      <c r="F57" s="9"/>
      <c r="G57" s="8"/>
      <c r="H57" s="8">
        <v>2784</v>
      </c>
    </row>
    <row r="58" spans="2:12" x14ac:dyDescent="0.2">
      <c r="B58" s="10" t="s">
        <v>58</v>
      </c>
      <c r="C58" s="8">
        <v>15463077.08</v>
      </c>
      <c r="D58" s="9"/>
      <c r="E58" s="8"/>
      <c r="F58" s="9"/>
      <c r="G58" s="8"/>
      <c r="H58" s="8">
        <v>15463077.08</v>
      </c>
    </row>
    <row r="59" spans="2:12" s="22" customFormat="1" x14ac:dyDescent="0.2">
      <c r="B59" s="17" t="s">
        <v>8</v>
      </c>
      <c r="C59" s="18">
        <f>SUM(C48:C58)</f>
        <v>22685728.34</v>
      </c>
      <c r="D59" s="19">
        <f>SUM(D49:D58)</f>
        <v>263</v>
      </c>
      <c r="E59" s="18">
        <f ca="1">SUM(E48:E112)</f>
        <v>0</v>
      </c>
      <c r="F59" s="18">
        <f>SUM(F50:F58)</f>
        <v>405739.34</v>
      </c>
      <c r="G59" s="18">
        <f>SUM(G52:G56)</f>
        <v>67380</v>
      </c>
      <c r="H59" s="18">
        <f>SUM(H48:H58)</f>
        <v>23159110.68</v>
      </c>
      <c r="I59" s="21"/>
      <c r="K59" s="20"/>
      <c r="L59" s="27"/>
    </row>
    <row r="60" spans="2:12" x14ac:dyDescent="0.2">
      <c r="B60" s="10"/>
      <c r="C60" s="8"/>
      <c r="D60" s="9"/>
      <c r="E60" s="8"/>
      <c r="F60" s="9"/>
      <c r="G60" s="8"/>
      <c r="H60" s="8"/>
      <c r="I60" s="23"/>
      <c r="K60" s="13"/>
      <c r="L60" s="13"/>
    </row>
    <row r="61" spans="2:12" x14ac:dyDescent="0.2">
      <c r="B61" s="14" t="s">
        <v>59</v>
      </c>
      <c r="C61" s="8">
        <v>159300</v>
      </c>
      <c r="D61" s="9"/>
      <c r="E61" s="8"/>
      <c r="F61" s="9"/>
      <c r="G61" s="8"/>
      <c r="H61" s="8">
        <v>159300</v>
      </c>
      <c r="I61" s="13"/>
    </row>
    <row r="62" spans="2:12" x14ac:dyDescent="0.2">
      <c r="B62" s="14" t="s">
        <v>60</v>
      </c>
      <c r="C62" s="8">
        <v>3530956.25</v>
      </c>
      <c r="D62" s="9"/>
      <c r="E62" s="8"/>
      <c r="F62" s="9"/>
      <c r="G62" s="8"/>
      <c r="H62" s="8">
        <v>3530956.25</v>
      </c>
    </row>
    <row r="63" spans="2:12" x14ac:dyDescent="0.2">
      <c r="B63" s="14" t="s">
        <v>61</v>
      </c>
      <c r="C63" s="8">
        <v>27000</v>
      </c>
      <c r="D63" s="9"/>
      <c r="E63" s="8"/>
      <c r="F63" s="9"/>
      <c r="G63" s="8"/>
      <c r="H63" s="8">
        <v>27000</v>
      </c>
      <c r="J63" s="13"/>
    </row>
    <row r="64" spans="2:12" x14ac:dyDescent="0.2">
      <c r="B64" s="14" t="s">
        <v>62</v>
      </c>
      <c r="C64" s="8">
        <v>96640</v>
      </c>
      <c r="D64" s="9"/>
      <c r="E64" s="8"/>
      <c r="F64" s="9"/>
      <c r="G64" s="8"/>
      <c r="H64" s="8">
        <v>96640</v>
      </c>
    </row>
    <row r="65" spans="2:12" x14ac:dyDescent="0.2">
      <c r="B65" s="14" t="s">
        <v>63</v>
      </c>
      <c r="C65" s="8">
        <v>14880</v>
      </c>
      <c r="D65" s="9"/>
      <c r="E65" s="8"/>
      <c r="F65" s="9"/>
      <c r="G65" s="8"/>
      <c r="H65" s="8">
        <v>14880</v>
      </c>
      <c r="I65" s="13"/>
    </row>
    <row r="66" spans="2:12" x14ac:dyDescent="0.2">
      <c r="B66" s="14" t="s">
        <v>64</v>
      </c>
      <c r="C66" s="8">
        <v>45135</v>
      </c>
      <c r="D66" s="9"/>
      <c r="E66" s="8"/>
      <c r="F66" s="9"/>
      <c r="G66" s="8"/>
      <c r="H66" s="8">
        <v>45135</v>
      </c>
    </row>
    <row r="67" spans="2:12" x14ac:dyDescent="0.2">
      <c r="B67" s="14" t="s">
        <v>65</v>
      </c>
      <c r="C67" s="8">
        <v>3321770</v>
      </c>
      <c r="D67" s="9">
        <v>360</v>
      </c>
      <c r="E67" s="8"/>
      <c r="F67" s="9"/>
      <c r="G67" s="8"/>
      <c r="H67" s="8">
        <v>3322130</v>
      </c>
    </row>
    <row r="68" spans="2:12" x14ac:dyDescent="0.2">
      <c r="B68" s="10" t="s">
        <v>66</v>
      </c>
      <c r="C68" s="8">
        <v>560302.23</v>
      </c>
      <c r="D68" s="9"/>
      <c r="E68" s="8"/>
      <c r="F68" s="9"/>
      <c r="G68" s="8"/>
      <c r="H68" s="8">
        <v>560302.23</v>
      </c>
      <c r="J68" s="13"/>
      <c r="K68" s="13"/>
    </row>
    <row r="69" spans="2:12" x14ac:dyDescent="0.2">
      <c r="B69" s="10" t="s">
        <v>67</v>
      </c>
      <c r="C69" s="8">
        <v>124926</v>
      </c>
      <c r="D69" s="9"/>
      <c r="E69" s="8"/>
      <c r="F69" s="9"/>
      <c r="G69" s="8"/>
      <c r="H69" s="8">
        <v>124926</v>
      </c>
      <c r="K69" s="13"/>
    </row>
    <row r="70" spans="2:12" x14ac:dyDescent="0.2">
      <c r="B70" s="10" t="s">
        <v>68</v>
      </c>
      <c r="C70" s="8">
        <v>26550</v>
      </c>
      <c r="D70" s="9"/>
      <c r="E70" s="8"/>
      <c r="F70" s="9"/>
      <c r="G70" s="8"/>
      <c r="H70" s="8">
        <v>26550</v>
      </c>
      <c r="J70" s="13"/>
    </row>
    <row r="71" spans="2:12" x14ac:dyDescent="0.2">
      <c r="B71" s="10" t="s">
        <v>69</v>
      </c>
      <c r="C71" s="8"/>
      <c r="D71" s="9">
        <v>3780</v>
      </c>
      <c r="E71" s="8"/>
      <c r="F71" s="9"/>
      <c r="G71" s="8"/>
      <c r="H71" s="8">
        <v>3780</v>
      </c>
      <c r="K71" s="13"/>
    </row>
    <row r="72" spans="2:12" x14ac:dyDescent="0.2">
      <c r="B72" s="10" t="s">
        <v>70</v>
      </c>
      <c r="C72" s="8">
        <v>532773.99</v>
      </c>
      <c r="D72" s="9">
        <v>8125</v>
      </c>
      <c r="E72" s="8"/>
      <c r="F72" s="9">
        <v>68469</v>
      </c>
      <c r="G72" s="8"/>
      <c r="H72" s="8">
        <v>609367.99</v>
      </c>
      <c r="J72" s="13"/>
      <c r="K72" s="13"/>
    </row>
    <row r="73" spans="2:12" x14ac:dyDescent="0.2">
      <c r="B73" s="14" t="s">
        <v>71</v>
      </c>
      <c r="C73" s="8">
        <v>116979.34</v>
      </c>
      <c r="D73" s="9"/>
      <c r="E73" s="8"/>
      <c r="F73" s="9"/>
      <c r="G73" s="8"/>
      <c r="H73" s="8">
        <v>116979.34</v>
      </c>
    </row>
    <row r="74" spans="2:12" x14ac:dyDescent="0.2">
      <c r="B74" s="14" t="s">
        <v>72</v>
      </c>
      <c r="C74" s="8">
        <v>40870</v>
      </c>
      <c r="D74" s="9"/>
      <c r="E74" s="8"/>
      <c r="F74" s="9"/>
      <c r="G74" s="8"/>
      <c r="H74" s="8">
        <v>40870</v>
      </c>
      <c r="I74" s="13"/>
    </row>
    <row r="75" spans="2:12" x14ac:dyDescent="0.2">
      <c r="B75" s="10" t="s">
        <v>73</v>
      </c>
      <c r="C75" s="8">
        <v>8040</v>
      </c>
      <c r="D75" s="9">
        <v>948</v>
      </c>
      <c r="E75" s="8"/>
      <c r="F75" s="9">
        <v>222</v>
      </c>
      <c r="G75" s="8"/>
      <c r="H75" s="8">
        <v>9210</v>
      </c>
    </row>
    <row r="76" spans="2:12" x14ac:dyDescent="0.2">
      <c r="B76" s="10" t="s">
        <v>74</v>
      </c>
      <c r="C76" s="8">
        <v>1768511.81</v>
      </c>
      <c r="D76" s="9">
        <v>87330.13</v>
      </c>
      <c r="E76" s="8"/>
      <c r="F76" s="9">
        <v>562</v>
      </c>
      <c r="G76" s="8">
        <v>80.75</v>
      </c>
      <c r="H76" s="8">
        <v>1856484.69</v>
      </c>
      <c r="L76" s="13"/>
    </row>
    <row r="77" spans="2:12" x14ac:dyDescent="0.2">
      <c r="B77" s="10" t="s">
        <v>75</v>
      </c>
      <c r="C77" s="8">
        <v>60000</v>
      </c>
      <c r="D77" s="9"/>
      <c r="E77" s="8"/>
      <c r="F77" s="9"/>
      <c r="G77" s="8"/>
      <c r="H77" s="8">
        <v>60000</v>
      </c>
    </row>
    <row r="78" spans="2:12" x14ac:dyDescent="0.2">
      <c r="B78" s="10" t="s">
        <v>76</v>
      </c>
      <c r="C78" s="8">
        <v>469800</v>
      </c>
      <c r="D78" s="9"/>
      <c r="E78" s="8"/>
      <c r="F78" s="9">
        <v>50820</v>
      </c>
      <c r="G78" s="8"/>
      <c r="H78" s="8">
        <v>520620</v>
      </c>
    </row>
    <row r="79" spans="2:12" x14ac:dyDescent="0.2">
      <c r="B79" s="10" t="s">
        <v>77</v>
      </c>
      <c r="C79" s="8">
        <v>8311089.6100000003</v>
      </c>
      <c r="D79" s="9"/>
      <c r="E79" s="8"/>
      <c r="F79" s="9">
        <v>4178</v>
      </c>
      <c r="G79" s="8"/>
      <c r="H79" s="8">
        <v>8315267.6100000003</v>
      </c>
    </row>
    <row r="80" spans="2:12" x14ac:dyDescent="0.2">
      <c r="B80" s="14" t="s">
        <v>78</v>
      </c>
      <c r="C80" s="8">
        <v>1691060</v>
      </c>
      <c r="D80" s="9"/>
      <c r="E80" s="8"/>
      <c r="F80" s="9"/>
      <c r="G80" s="8"/>
      <c r="H80" s="8">
        <v>1691060</v>
      </c>
    </row>
    <row r="81" spans="2:11" x14ac:dyDescent="0.2">
      <c r="B81" s="10" t="s">
        <v>79</v>
      </c>
      <c r="C81" s="8">
        <v>161779.72</v>
      </c>
      <c r="D81" s="9">
        <v>7079</v>
      </c>
      <c r="E81" s="8"/>
      <c r="F81" s="9">
        <v>39640</v>
      </c>
      <c r="G81" s="8"/>
      <c r="H81" s="8">
        <v>208498.72</v>
      </c>
      <c r="J81" s="13"/>
    </row>
    <row r="82" spans="2:11" x14ac:dyDescent="0.2">
      <c r="B82" s="10" t="s">
        <v>80</v>
      </c>
      <c r="C82" s="8">
        <v>1869083.98</v>
      </c>
      <c r="D82" s="9">
        <v>16970</v>
      </c>
      <c r="E82" s="8"/>
      <c r="F82" s="9">
        <v>15187</v>
      </c>
      <c r="G82" s="8">
        <v>14566</v>
      </c>
      <c r="H82" s="8">
        <v>1915806.98</v>
      </c>
      <c r="J82" s="13"/>
    </row>
    <row r="83" spans="2:11" x14ac:dyDescent="0.2">
      <c r="B83" s="10" t="s">
        <v>81</v>
      </c>
      <c r="C83" s="8">
        <v>207078</v>
      </c>
      <c r="D83" s="9"/>
      <c r="E83" s="8"/>
      <c r="F83" s="9"/>
      <c r="G83" s="8"/>
      <c r="H83" s="8">
        <v>207078</v>
      </c>
    </row>
    <row r="84" spans="2:11" x14ac:dyDescent="0.2">
      <c r="B84" s="14"/>
      <c r="C84" s="8"/>
      <c r="D84" s="9"/>
      <c r="E84" s="8"/>
      <c r="F84" s="9"/>
      <c r="G84" s="8"/>
      <c r="H84" s="8"/>
      <c r="K84" s="23"/>
    </row>
    <row r="85" spans="2:11" s="22" customFormat="1" x14ac:dyDescent="0.2">
      <c r="B85" s="17" t="s">
        <v>8</v>
      </c>
      <c r="C85" s="18">
        <f>SUM(C61:C83)</f>
        <v>23144525.93</v>
      </c>
      <c r="D85" s="19">
        <f>SUM(D67:D82)</f>
        <v>124592.13</v>
      </c>
      <c r="E85" s="18">
        <f>SUM(E69:E84)</f>
        <v>0</v>
      </c>
      <c r="F85" s="18">
        <f>SUM(F72:F83)</f>
        <v>179078</v>
      </c>
      <c r="G85" s="18">
        <f>SUM(G76:G82)</f>
        <v>14646.75</v>
      </c>
      <c r="H85" s="18">
        <f>SUM(H61:H83)</f>
        <v>23462842.809999999</v>
      </c>
      <c r="I85" s="21"/>
    </row>
    <row r="86" spans="2:11" x14ac:dyDescent="0.2">
      <c r="B86" s="10"/>
      <c r="C86" s="16"/>
      <c r="D86" s="9"/>
      <c r="E86" s="8"/>
      <c r="F86" s="9"/>
      <c r="G86" s="8"/>
      <c r="H86" s="8"/>
      <c r="I86" s="23"/>
      <c r="J86" s="13"/>
    </row>
    <row r="87" spans="2:11" x14ac:dyDescent="0.2">
      <c r="B87" s="7" t="s">
        <v>82</v>
      </c>
      <c r="C87" s="8"/>
      <c r="D87" s="9"/>
      <c r="E87" s="8"/>
      <c r="F87" s="9"/>
      <c r="G87" s="8"/>
      <c r="H87" s="8"/>
      <c r="J87" s="13"/>
    </row>
    <row r="88" spans="2:11" x14ac:dyDescent="0.2">
      <c r="B88" s="14"/>
      <c r="C88" s="8"/>
      <c r="D88" s="9"/>
      <c r="E88" s="8"/>
      <c r="F88" s="9"/>
      <c r="G88" s="8"/>
      <c r="H88" s="8"/>
      <c r="J88" s="13"/>
    </row>
    <row r="89" spans="2:11" x14ac:dyDescent="0.2">
      <c r="B89" s="14" t="s">
        <v>83</v>
      </c>
      <c r="C89" s="8">
        <v>1715023.6</v>
      </c>
      <c r="D89" s="9"/>
      <c r="E89" s="8"/>
      <c r="F89" s="9"/>
      <c r="G89" s="8"/>
      <c r="H89" s="8">
        <v>1715023.6</v>
      </c>
    </row>
    <row r="90" spans="2:11" x14ac:dyDescent="0.2">
      <c r="B90" s="10" t="s">
        <v>84</v>
      </c>
      <c r="C90" s="8">
        <v>534445</v>
      </c>
      <c r="E90" s="8"/>
      <c r="F90" s="9"/>
      <c r="G90" s="8"/>
      <c r="H90" s="8">
        <v>534445</v>
      </c>
    </row>
    <row r="91" spans="2:11" x14ac:dyDescent="0.2">
      <c r="B91" s="14" t="s">
        <v>85</v>
      </c>
      <c r="C91" s="8">
        <v>923068.8</v>
      </c>
      <c r="D91" s="9">
        <v>2231</v>
      </c>
      <c r="E91" s="8"/>
      <c r="F91" s="9"/>
      <c r="G91" s="8"/>
      <c r="H91" s="8">
        <v>925299.8</v>
      </c>
    </row>
    <row r="92" spans="2:11" x14ac:dyDescent="0.2">
      <c r="B92" s="14" t="s">
        <v>86</v>
      </c>
      <c r="C92" s="8">
        <v>123640</v>
      </c>
      <c r="D92" s="9"/>
      <c r="E92" s="8"/>
      <c r="F92" s="9"/>
      <c r="G92" s="8"/>
      <c r="H92" s="8">
        <v>123640</v>
      </c>
    </row>
    <row r="93" spans="2:11" x14ac:dyDescent="0.2">
      <c r="B93" s="14" t="s">
        <v>87</v>
      </c>
      <c r="C93" s="8">
        <v>3929280</v>
      </c>
      <c r="D93" s="9"/>
      <c r="E93" s="8"/>
      <c r="F93" s="9"/>
      <c r="G93" s="8"/>
      <c r="H93" s="8">
        <v>3929280</v>
      </c>
    </row>
    <row r="94" spans="2:11" x14ac:dyDescent="0.2">
      <c r="B94" s="14" t="s">
        <v>88</v>
      </c>
      <c r="C94" s="8">
        <v>2384520</v>
      </c>
      <c r="D94" s="9">
        <v>512249</v>
      </c>
      <c r="E94" s="8"/>
      <c r="F94" s="9"/>
      <c r="G94" s="8"/>
      <c r="H94" s="8">
        <v>2896769</v>
      </c>
      <c r="K94" s="23"/>
    </row>
    <row r="95" spans="2:11" x14ac:dyDescent="0.2">
      <c r="B95" s="14" t="s">
        <v>89</v>
      </c>
      <c r="C95" s="8">
        <v>2473377.25</v>
      </c>
      <c r="D95" s="9"/>
      <c r="E95" s="8"/>
      <c r="F95" s="9">
        <v>3182</v>
      </c>
      <c r="G95" s="8"/>
      <c r="H95" s="8">
        <v>2476559.25</v>
      </c>
    </row>
    <row r="96" spans="2:11" x14ac:dyDescent="0.2">
      <c r="B96" s="14" t="s">
        <v>90</v>
      </c>
      <c r="C96" s="8">
        <v>110000</v>
      </c>
      <c r="D96" s="9"/>
      <c r="E96" s="8"/>
      <c r="F96" s="9"/>
      <c r="G96" s="8"/>
      <c r="H96" s="8">
        <v>110000</v>
      </c>
    </row>
    <row r="97" spans="2:12" x14ac:dyDescent="0.2">
      <c r="B97" s="14" t="s">
        <v>91</v>
      </c>
      <c r="C97" s="8">
        <v>4452</v>
      </c>
      <c r="D97" s="9"/>
      <c r="E97" s="8"/>
      <c r="F97" s="9"/>
      <c r="G97" s="8"/>
      <c r="H97" s="8">
        <v>4452</v>
      </c>
    </row>
    <row r="98" spans="2:12" x14ac:dyDescent="0.2">
      <c r="B98" s="14" t="s">
        <v>92</v>
      </c>
      <c r="C98" s="8">
        <v>152129.20000000001</v>
      </c>
      <c r="D98" s="9"/>
      <c r="E98" s="8"/>
      <c r="F98" s="9"/>
      <c r="G98" s="8"/>
      <c r="H98" s="8">
        <v>152129.20000000001</v>
      </c>
    </row>
    <row r="99" spans="2:12" x14ac:dyDescent="0.2">
      <c r="B99" s="14" t="s">
        <v>93</v>
      </c>
      <c r="C99" s="8">
        <v>927150</v>
      </c>
      <c r="D99" s="9"/>
      <c r="E99" s="8"/>
      <c r="F99" s="9"/>
      <c r="G99" s="8"/>
      <c r="H99" s="8">
        <v>927150</v>
      </c>
    </row>
    <row r="100" spans="2:12" x14ac:dyDescent="0.2">
      <c r="B100" s="14" t="s">
        <v>94</v>
      </c>
      <c r="C100" s="8">
        <v>3530</v>
      </c>
      <c r="D100" s="9"/>
      <c r="E100" s="8"/>
      <c r="F100" s="9"/>
      <c r="G100" s="8"/>
      <c r="H100" s="8">
        <v>3530</v>
      </c>
    </row>
    <row r="101" spans="2:12" x14ac:dyDescent="0.2">
      <c r="B101" s="14" t="s">
        <v>95</v>
      </c>
      <c r="C101" s="8">
        <v>22691600</v>
      </c>
      <c r="D101" s="9"/>
      <c r="E101" s="8"/>
      <c r="F101" s="9"/>
      <c r="G101" s="8"/>
      <c r="H101" s="8">
        <v>22691600</v>
      </c>
    </row>
    <row r="102" spans="2:12" x14ac:dyDescent="0.2">
      <c r="B102" s="10" t="s">
        <v>96</v>
      </c>
      <c r="C102" s="8">
        <v>1568107.4</v>
      </c>
      <c r="D102" s="9"/>
      <c r="E102" s="8"/>
      <c r="F102" s="9"/>
      <c r="G102" s="8"/>
      <c r="H102" s="8">
        <v>1568107.4</v>
      </c>
      <c r="J102" s="13"/>
    </row>
    <row r="103" spans="2:12" x14ac:dyDescent="0.2">
      <c r="B103" s="14" t="s">
        <v>97</v>
      </c>
      <c r="C103" s="8">
        <v>512194</v>
      </c>
      <c r="D103" s="9"/>
      <c r="E103" s="8"/>
      <c r="F103" s="9"/>
      <c r="G103" s="8"/>
      <c r="H103" s="8">
        <v>512194</v>
      </c>
    </row>
    <row r="104" spans="2:12" x14ac:dyDescent="0.2">
      <c r="B104" s="14" t="s">
        <v>98</v>
      </c>
      <c r="C104" s="8">
        <v>60000</v>
      </c>
      <c r="D104" s="9">
        <v>683500</v>
      </c>
      <c r="E104" s="8"/>
      <c r="F104" s="9"/>
      <c r="G104" s="8"/>
      <c r="H104" s="8">
        <v>743500</v>
      </c>
      <c r="I104" s="23"/>
    </row>
    <row r="105" spans="2:12" x14ac:dyDescent="0.2">
      <c r="B105" s="14" t="s">
        <v>99</v>
      </c>
      <c r="C105" s="8"/>
      <c r="D105" s="9">
        <v>50100</v>
      </c>
      <c r="E105" s="8"/>
      <c r="F105" s="9"/>
      <c r="G105" s="8"/>
      <c r="H105" s="8">
        <v>50100</v>
      </c>
    </row>
    <row r="106" spans="2:12" x14ac:dyDescent="0.2">
      <c r="B106" s="14" t="s">
        <v>100</v>
      </c>
      <c r="C106" s="8">
        <v>2845400</v>
      </c>
      <c r="D106" s="9"/>
      <c r="E106" s="8"/>
      <c r="F106" s="9"/>
      <c r="G106" s="8"/>
      <c r="H106" s="8">
        <v>2845400</v>
      </c>
    </row>
    <row r="107" spans="2:12" x14ac:dyDescent="0.2">
      <c r="B107" s="14" t="s">
        <v>101</v>
      </c>
      <c r="C107" s="8">
        <v>27074</v>
      </c>
      <c r="D107" s="9"/>
      <c r="E107" s="8"/>
      <c r="F107" s="9"/>
      <c r="G107" s="8"/>
      <c r="H107" s="8">
        <v>27074</v>
      </c>
    </row>
    <row r="108" spans="2:12" x14ac:dyDescent="0.2">
      <c r="B108" s="14" t="s">
        <v>102</v>
      </c>
      <c r="C108" s="8">
        <v>75370</v>
      </c>
      <c r="D108" s="9"/>
      <c r="E108" s="8"/>
      <c r="F108" s="9"/>
      <c r="G108" s="8"/>
      <c r="H108" s="8">
        <v>75370</v>
      </c>
    </row>
    <row r="109" spans="2:12" x14ac:dyDescent="0.2">
      <c r="B109" s="14" t="s">
        <v>103</v>
      </c>
      <c r="C109" s="8">
        <v>1023084</v>
      </c>
      <c r="D109" s="9"/>
      <c r="E109" s="8"/>
      <c r="F109" s="9"/>
      <c r="G109" s="8"/>
      <c r="H109" s="8">
        <v>1023084</v>
      </c>
    </row>
    <row r="110" spans="2:12" x14ac:dyDescent="0.2">
      <c r="B110" s="14" t="s">
        <v>104</v>
      </c>
      <c r="C110" s="8"/>
      <c r="D110" s="9">
        <v>30000</v>
      </c>
      <c r="E110" s="8"/>
      <c r="F110" s="9"/>
      <c r="G110" s="8"/>
      <c r="H110" s="8">
        <v>30000</v>
      </c>
    </row>
    <row r="111" spans="2:12" x14ac:dyDescent="0.2">
      <c r="B111" s="14" t="s">
        <v>105</v>
      </c>
      <c r="C111" s="8">
        <v>30000</v>
      </c>
      <c r="D111" s="29">
        <v>14000</v>
      </c>
      <c r="E111" s="8"/>
      <c r="F111" s="9">
        <v>100000</v>
      </c>
      <c r="G111" s="8"/>
      <c r="H111" s="8">
        <v>144000</v>
      </c>
    </row>
    <row r="112" spans="2:12" x14ac:dyDescent="0.2">
      <c r="B112" s="10" t="s">
        <v>106</v>
      </c>
      <c r="C112" s="8">
        <v>702560</v>
      </c>
      <c r="D112" s="9"/>
      <c r="E112" s="8"/>
      <c r="F112" s="9"/>
      <c r="G112" s="8"/>
      <c r="H112" s="8">
        <v>702560</v>
      </c>
      <c r="K112" s="30"/>
      <c r="L112" s="30"/>
    </row>
    <row r="113" spans="2:9" x14ac:dyDescent="0.2">
      <c r="B113" s="14" t="s">
        <v>107</v>
      </c>
      <c r="C113" s="8">
        <v>6235382.5999999996</v>
      </c>
      <c r="D113" s="9">
        <v>5040</v>
      </c>
      <c r="E113" s="8"/>
      <c r="F113" s="9"/>
      <c r="G113" s="8"/>
      <c r="H113" s="8">
        <v>6240422.5999999996</v>
      </c>
    </row>
    <row r="114" spans="2:9" x14ac:dyDescent="0.2">
      <c r="B114" s="14" t="s">
        <v>108</v>
      </c>
      <c r="C114" s="8">
        <v>25704</v>
      </c>
      <c r="D114" s="9"/>
      <c r="E114" s="8"/>
      <c r="F114" s="9"/>
      <c r="G114" s="8"/>
      <c r="H114" s="8">
        <v>25704</v>
      </c>
    </row>
    <row r="115" spans="2:9" s="22" customFormat="1" x14ac:dyDescent="0.2">
      <c r="B115" s="17" t="s">
        <v>8</v>
      </c>
      <c r="C115" s="18">
        <f>SUM(C89:C114)</f>
        <v>49077091.850000001</v>
      </c>
      <c r="D115" s="19">
        <f>SUM(D91:D114)</f>
        <v>1297120</v>
      </c>
      <c r="E115" s="18">
        <f>SUM(E95:E114)</f>
        <v>0</v>
      </c>
      <c r="F115" s="18">
        <f>SUM(F95:F111)</f>
        <v>103182</v>
      </c>
      <c r="G115" s="18">
        <f>SUM(G95:G114)</f>
        <v>0</v>
      </c>
      <c r="H115" s="18">
        <f>SUM(H89:H114)</f>
        <v>50477393.850000001</v>
      </c>
      <c r="I115" s="21"/>
    </row>
    <row r="116" spans="2:9" x14ac:dyDescent="0.2">
      <c r="B116" s="10"/>
      <c r="C116" s="8"/>
      <c r="D116" s="9"/>
      <c r="E116" s="8"/>
      <c r="F116" s="9"/>
      <c r="G116" s="8"/>
      <c r="H116" s="8"/>
      <c r="I116" s="23"/>
    </row>
    <row r="117" spans="2:9" x14ac:dyDescent="0.2">
      <c r="B117" s="7" t="s">
        <v>109</v>
      </c>
      <c r="C117" s="8"/>
      <c r="D117" s="9"/>
      <c r="E117" s="8"/>
      <c r="F117" s="9"/>
      <c r="G117" s="8"/>
      <c r="H117" s="8"/>
    </row>
    <row r="118" spans="2:9" x14ac:dyDescent="0.2">
      <c r="B118" s="14" t="s">
        <v>110</v>
      </c>
      <c r="C118" s="8">
        <v>26793</v>
      </c>
      <c r="D118" s="9"/>
      <c r="E118" s="8"/>
      <c r="F118" s="9"/>
      <c r="G118" s="8"/>
      <c r="H118" s="8">
        <v>26793</v>
      </c>
    </row>
    <row r="119" spans="2:9" x14ac:dyDescent="0.2">
      <c r="B119" s="14" t="s">
        <v>111</v>
      </c>
      <c r="C119" s="8">
        <v>86044</v>
      </c>
      <c r="D119" s="9"/>
      <c r="E119" s="8"/>
      <c r="F119" s="9"/>
      <c r="G119" s="8"/>
      <c r="H119" s="8">
        <v>86044</v>
      </c>
    </row>
    <row r="120" spans="2:9" x14ac:dyDescent="0.2">
      <c r="B120" s="14" t="s">
        <v>112</v>
      </c>
      <c r="C120" s="8">
        <v>100000</v>
      </c>
      <c r="D120" s="9"/>
      <c r="E120" s="8"/>
      <c r="F120" s="9"/>
      <c r="G120" s="8"/>
      <c r="H120" s="8">
        <v>100000</v>
      </c>
      <c r="I120" s="13"/>
    </row>
    <row r="121" spans="2:9" x14ac:dyDescent="0.2">
      <c r="B121" s="14" t="s">
        <v>113</v>
      </c>
      <c r="C121" s="8">
        <v>7500</v>
      </c>
      <c r="D121" s="9"/>
      <c r="E121" s="8"/>
      <c r="F121" s="9"/>
      <c r="G121" s="8"/>
      <c r="H121" s="8">
        <v>7500</v>
      </c>
    </row>
    <row r="122" spans="2:9" x14ac:dyDescent="0.2">
      <c r="B122" s="14" t="s">
        <v>114</v>
      </c>
      <c r="C122" s="8">
        <v>527000</v>
      </c>
      <c r="D122" s="9"/>
      <c r="E122" s="8"/>
      <c r="F122" s="9"/>
      <c r="G122" s="8"/>
      <c r="H122" s="8">
        <v>527000</v>
      </c>
      <c r="I122" s="13"/>
    </row>
    <row r="123" spans="2:9" x14ac:dyDescent="0.2">
      <c r="B123" s="14" t="s">
        <v>115</v>
      </c>
      <c r="C123" s="8"/>
      <c r="D123" s="9"/>
      <c r="E123" s="8"/>
      <c r="F123" s="9"/>
      <c r="G123" s="8">
        <v>30000</v>
      </c>
      <c r="H123" s="8">
        <v>30000</v>
      </c>
      <c r="I123" s="13"/>
    </row>
    <row r="124" spans="2:9" x14ac:dyDescent="0.2">
      <c r="B124" s="14" t="s">
        <v>116</v>
      </c>
      <c r="C124" s="8">
        <v>326432</v>
      </c>
      <c r="D124" s="9"/>
      <c r="E124" s="8"/>
      <c r="F124" s="9"/>
      <c r="G124" s="8"/>
      <c r="H124" s="8">
        <v>326432</v>
      </c>
    </row>
    <row r="125" spans="2:9" x14ac:dyDescent="0.2">
      <c r="B125" s="14" t="s">
        <v>117</v>
      </c>
      <c r="C125" s="8"/>
      <c r="D125" s="9"/>
      <c r="E125" s="8"/>
      <c r="F125" s="9"/>
      <c r="G125" s="8">
        <v>35000</v>
      </c>
      <c r="H125" s="8">
        <v>35000</v>
      </c>
      <c r="I125" s="13"/>
    </row>
    <row r="126" spans="2:9" x14ac:dyDescent="0.2">
      <c r="B126" s="14" t="s">
        <v>118</v>
      </c>
      <c r="C126" s="8">
        <v>83386655</v>
      </c>
      <c r="D126" s="9">
        <v>7757499</v>
      </c>
      <c r="E126" s="8"/>
      <c r="F126" s="9">
        <v>11551649</v>
      </c>
      <c r="G126" s="8">
        <v>3426048</v>
      </c>
      <c r="H126" s="8">
        <v>106121851</v>
      </c>
    </row>
    <row r="127" spans="2:9" x14ac:dyDescent="0.2">
      <c r="B127" s="14" t="s">
        <v>119</v>
      </c>
      <c r="C127" s="8">
        <v>467871</v>
      </c>
      <c r="D127" s="9"/>
      <c r="E127" s="8"/>
      <c r="F127" s="9">
        <v>116000</v>
      </c>
      <c r="G127" s="8"/>
      <c r="H127" s="8">
        <v>583871</v>
      </c>
    </row>
    <row r="128" spans="2:9" s="22" customFormat="1" x14ac:dyDescent="0.2">
      <c r="B128" s="17" t="s">
        <v>8</v>
      </c>
      <c r="C128" s="18">
        <f>SUM(C118:C127)</f>
        <v>84928295</v>
      </c>
      <c r="D128" s="19">
        <f>SUM(D119:D127)</f>
        <v>7757499</v>
      </c>
      <c r="E128" s="31">
        <f>SUM(E119:E127)</f>
        <v>0</v>
      </c>
      <c r="F128" s="31">
        <f>SUM(F126:F127)</f>
        <v>11667649</v>
      </c>
      <c r="G128" s="18">
        <f>SUM(G123:G126)</f>
        <v>3491048</v>
      </c>
      <c r="H128" s="18">
        <f>SUM(H118:H127)</f>
        <v>107844491</v>
      </c>
      <c r="I128" s="21"/>
    </row>
    <row r="129" spans="2:10" x14ac:dyDescent="0.2">
      <c r="B129" s="32"/>
      <c r="C129" s="8"/>
      <c r="D129" s="9"/>
      <c r="E129" s="8"/>
      <c r="F129" s="9"/>
      <c r="G129" s="8"/>
      <c r="H129" s="8"/>
      <c r="I129" s="23"/>
    </row>
    <row r="130" spans="2:10" x14ac:dyDescent="0.2">
      <c r="B130" s="33" t="s">
        <v>120</v>
      </c>
      <c r="C130" s="8"/>
      <c r="D130" s="9"/>
      <c r="E130" s="8"/>
      <c r="F130" s="9"/>
      <c r="G130" s="8"/>
      <c r="H130" s="8"/>
    </row>
    <row r="131" spans="2:10" x14ac:dyDescent="0.2">
      <c r="B131" s="10" t="s">
        <v>121</v>
      </c>
      <c r="C131" s="8">
        <v>293328.76</v>
      </c>
      <c r="D131" s="9">
        <v>62822.39</v>
      </c>
      <c r="E131" s="8">
        <v>2010.72</v>
      </c>
      <c r="F131" s="34">
        <v>20352.439999999999</v>
      </c>
      <c r="G131" s="8">
        <v>236</v>
      </c>
      <c r="H131" s="8">
        <v>378750.31</v>
      </c>
      <c r="J131" s="23"/>
    </row>
    <row r="132" spans="2:10" x14ac:dyDescent="0.2">
      <c r="B132" s="15" t="s">
        <v>122</v>
      </c>
      <c r="C132" s="8">
        <v>4712504.96</v>
      </c>
      <c r="D132" s="9"/>
      <c r="E132" s="8"/>
      <c r="F132" s="9"/>
      <c r="G132" s="8"/>
      <c r="H132" s="8">
        <v>4712504.96</v>
      </c>
      <c r="I132" s="13"/>
    </row>
    <row r="133" spans="2:10" x14ac:dyDescent="0.2">
      <c r="B133" s="10" t="s">
        <v>123</v>
      </c>
      <c r="C133" s="8">
        <v>11599.74</v>
      </c>
      <c r="D133" s="9"/>
      <c r="E133" s="8"/>
      <c r="F133" s="9"/>
      <c r="G133" s="8"/>
      <c r="H133" s="8">
        <v>11599.74</v>
      </c>
      <c r="I133" s="13"/>
    </row>
    <row r="134" spans="2:10" x14ac:dyDescent="0.2">
      <c r="B134" s="15" t="s">
        <v>124</v>
      </c>
      <c r="C134" s="8">
        <v>132765.29999999999</v>
      </c>
      <c r="D134" s="9"/>
      <c r="E134" s="8"/>
      <c r="F134" s="9"/>
      <c r="G134" s="8"/>
      <c r="H134" s="8">
        <v>132765.29999999999</v>
      </c>
      <c r="I134" s="23"/>
      <c r="J134" s="23"/>
    </row>
    <row r="135" spans="2:10" x14ac:dyDescent="0.2">
      <c r="B135" s="14" t="s">
        <v>125</v>
      </c>
      <c r="C135" s="8">
        <v>5103194.03</v>
      </c>
      <c r="D135" s="9"/>
      <c r="E135" s="8"/>
      <c r="F135" s="9"/>
      <c r="G135" s="8"/>
      <c r="H135" s="8">
        <v>5103194.03</v>
      </c>
      <c r="I135" s="23"/>
    </row>
    <row r="136" spans="2:10" x14ac:dyDescent="0.2">
      <c r="B136" s="14" t="s">
        <v>126</v>
      </c>
      <c r="C136" s="8">
        <v>186376.83</v>
      </c>
      <c r="D136" s="9"/>
      <c r="E136" s="8"/>
      <c r="F136" s="9"/>
      <c r="G136" s="8"/>
      <c r="H136" s="8">
        <v>186376.83</v>
      </c>
      <c r="I136" s="13"/>
    </row>
    <row r="137" spans="2:10" x14ac:dyDescent="0.2">
      <c r="B137" s="14" t="s">
        <v>127</v>
      </c>
      <c r="C137" s="8">
        <v>2600</v>
      </c>
      <c r="D137" s="9"/>
      <c r="E137" s="8"/>
      <c r="F137" s="9"/>
      <c r="G137" s="8"/>
      <c r="H137" s="8">
        <v>2600</v>
      </c>
      <c r="I137" s="13"/>
    </row>
    <row r="138" spans="2:10" x14ac:dyDescent="0.2">
      <c r="B138" s="14" t="s">
        <v>128</v>
      </c>
      <c r="C138" s="8">
        <v>62591</v>
      </c>
      <c r="D138" s="9"/>
      <c r="E138" s="8"/>
      <c r="F138" s="9"/>
      <c r="G138" s="8"/>
      <c r="H138" s="8">
        <v>62591</v>
      </c>
      <c r="I138" s="13"/>
    </row>
    <row r="139" spans="2:10" s="22" customFormat="1" x14ac:dyDescent="0.2">
      <c r="B139" s="17" t="s">
        <v>8</v>
      </c>
      <c r="C139" s="18">
        <f>SUM(C131:C138)</f>
        <v>10504960.619999999</v>
      </c>
      <c r="D139" s="19">
        <f>SUM(D131:D138)</f>
        <v>62822.39</v>
      </c>
      <c r="E139" s="18">
        <f>SUM(E130:E138)</f>
        <v>2010.72</v>
      </c>
      <c r="F139" s="18">
        <f>SUM(F131:F137)</f>
        <v>20352.439999999999</v>
      </c>
      <c r="G139" s="18">
        <f>SUM(G131)</f>
        <v>236</v>
      </c>
      <c r="H139" s="18">
        <f>SUM(H131:H138)</f>
        <v>10590382.17</v>
      </c>
      <c r="I139" s="21"/>
    </row>
    <row r="140" spans="2:10" x14ac:dyDescent="0.2">
      <c r="B140" s="10"/>
      <c r="C140" s="8"/>
      <c r="D140" s="9"/>
      <c r="E140" s="8"/>
      <c r="F140" s="9"/>
      <c r="G140" s="8"/>
      <c r="H140" s="8"/>
      <c r="I140" s="23"/>
    </row>
    <row r="141" spans="2:10" x14ac:dyDescent="0.2">
      <c r="B141" s="7" t="s">
        <v>129</v>
      </c>
      <c r="C141" s="8"/>
      <c r="D141" s="9"/>
      <c r="E141" s="8"/>
      <c r="F141" s="9"/>
      <c r="G141" s="8"/>
      <c r="H141" s="8"/>
    </row>
    <row r="142" spans="2:10" x14ac:dyDescent="0.2">
      <c r="B142" s="14" t="s">
        <v>130</v>
      </c>
      <c r="C142" s="8">
        <v>739554.7</v>
      </c>
      <c r="D142" s="9">
        <v>664</v>
      </c>
      <c r="E142" s="8"/>
      <c r="F142" s="9"/>
      <c r="G142" s="8"/>
      <c r="H142" s="8">
        <v>740218.7</v>
      </c>
    </row>
    <row r="143" spans="2:10" x14ac:dyDescent="0.2">
      <c r="B143" s="14" t="s">
        <v>131</v>
      </c>
      <c r="C143" s="8">
        <v>1479574.98</v>
      </c>
      <c r="D143" s="9"/>
      <c r="E143" s="8"/>
      <c r="F143" s="9"/>
      <c r="G143" s="8"/>
      <c r="H143" s="8">
        <v>1479574.98</v>
      </c>
    </row>
    <row r="144" spans="2:10" s="22" customFormat="1" x14ac:dyDescent="0.2">
      <c r="B144" s="17" t="s">
        <v>8</v>
      </c>
      <c r="C144" s="18">
        <f>SUM(C142:C143)</f>
        <v>2219129.6799999997</v>
      </c>
      <c r="D144" s="18">
        <f t="shared" ref="D144:G144" si="0">SUM(D142:D143)</f>
        <v>664</v>
      </c>
      <c r="E144" s="18">
        <f t="shared" si="0"/>
        <v>0</v>
      </c>
      <c r="F144" s="18">
        <f t="shared" si="0"/>
        <v>0</v>
      </c>
      <c r="G144" s="18">
        <f t="shared" si="0"/>
        <v>0</v>
      </c>
      <c r="H144" s="18">
        <f>SUM(H142:H143)</f>
        <v>2219793.6799999997</v>
      </c>
      <c r="I144" s="21"/>
    </row>
    <row r="145" spans="2:11" x14ac:dyDescent="0.2">
      <c r="B145" s="35"/>
      <c r="C145" s="8"/>
      <c r="D145" s="9"/>
      <c r="E145" s="8"/>
      <c r="F145" s="9"/>
      <c r="G145" s="8"/>
      <c r="H145" s="8"/>
      <c r="I145" s="23"/>
    </row>
    <row r="146" spans="2:11" x14ac:dyDescent="0.2">
      <c r="B146" s="7" t="s">
        <v>132</v>
      </c>
      <c r="C146" s="8"/>
      <c r="D146" s="9"/>
      <c r="E146" s="8"/>
      <c r="F146" s="9"/>
      <c r="G146" s="8"/>
      <c r="H146" s="8"/>
    </row>
    <row r="147" spans="2:11" x14ac:dyDescent="0.2">
      <c r="B147" s="14" t="s">
        <v>133</v>
      </c>
      <c r="C147" s="8">
        <v>180358</v>
      </c>
      <c r="D147" s="9"/>
      <c r="E147" s="8"/>
      <c r="F147" s="9"/>
      <c r="G147" s="8"/>
      <c r="H147" s="8">
        <v>180358</v>
      </c>
    </row>
    <row r="148" spans="2:11" x14ac:dyDescent="0.2">
      <c r="B148" s="14" t="s">
        <v>134</v>
      </c>
      <c r="C148" s="8">
        <v>6550</v>
      </c>
      <c r="D148" s="9"/>
      <c r="E148" s="8"/>
      <c r="F148" s="9"/>
      <c r="G148" s="8"/>
      <c r="H148" s="8">
        <v>6550</v>
      </c>
      <c r="K148" s="13"/>
    </row>
    <row r="149" spans="2:11" x14ac:dyDescent="0.2">
      <c r="B149" s="14" t="s">
        <v>135</v>
      </c>
      <c r="C149" s="8">
        <v>7200</v>
      </c>
      <c r="D149" s="9"/>
      <c r="E149" s="8"/>
      <c r="F149" s="9"/>
      <c r="G149" s="8"/>
      <c r="H149" s="8">
        <v>7200</v>
      </c>
    </row>
    <row r="150" spans="2:11" x14ac:dyDescent="0.2">
      <c r="B150" s="10" t="s">
        <v>136</v>
      </c>
      <c r="C150" s="8">
        <v>35631</v>
      </c>
      <c r="E150" s="8"/>
      <c r="F150" s="9">
        <v>15000</v>
      </c>
      <c r="G150" s="8"/>
      <c r="H150" s="8">
        <v>50631</v>
      </c>
    </row>
    <row r="151" spans="2:11" x14ac:dyDescent="0.2">
      <c r="B151" s="14" t="s">
        <v>137</v>
      </c>
      <c r="C151" s="8">
        <v>9200</v>
      </c>
      <c r="D151" s="9"/>
      <c r="E151" s="8"/>
      <c r="F151" s="9"/>
      <c r="G151" s="8"/>
      <c r="H151" s="8">
        <v>9200</v>
      </c>
    </row>
    <row r="152" spans="2:11" x14ac:dyDescent="0.2">
      <c r="B152" s="14" t="s">
        <v>138</v>
      </c>
      <c r="C152" s="8"/>
      <c r="D152" s="9"/>
      <c r="E152" s="8"/>
      <c r="F152" s="9"/>
      <c r="G152" s="8">
        <v>145557</v>
      </c>
      <c r="H152" s="8">
        <v>145557</v>
      </c>
    </row>
    <row r="153" spans="2:11" x14ac:dyDescent="0.2">
      <c r="B153" s="14" t="s">
        <v>139</v>
      </c>
      <c r="C153" s="8"/>
      <c r="D153" s="9"/>
      <c r="E153" s="8"/>
      <c r="F153" s="9"/>
      <c r="G153" s="8">
        <v>3456</v>
      </c>
      <c r="H153" s="8">
        <v>3456</v>
      </c>
    </row>
    <row r="154" spans="2:11" x14ac:dyDescent="0.2">
      <c r="B154" s="14" t="s">
        <v>140</v>
      </c>
      <c r="C154" s="8">
        <v>25000</v>
      </c>
      <c r="D154" s="9"/>
      <c r="E154" s="8"/>
      <c r="F154" s="9"/>
      <c r="G154" s="8"/>
      <c r="H154" s="8">
        <v>25000</v>
      </c>
    </row>
    <row r="155" spans="2:11" x14ac:dyDescent="0.2">
      <c r="B155" s="14" t="s">
        <v>141</v>
      </c>
      <c r="C155" s="8">
        <v>43000</v>
      </c>
      <c r="D155" s="9"/>
      <c r="E155" s="8"/>
      <c r="F155" s="9"/>
      <c r="G155" s="8"/>
      <c r="H155" s="8">
        <v>43000</v>
      </c>
    </row>
    <row r="156" spans="2:11" x14ac:dyDescent="0.2">
      <c r="B156" s="14" t="s">
        <v>142</v>
      </c>
      <c r="C156" s="8">
        <v>2227780.0099999998</v>
      </c>
      <c r="D156" s="9"/>
      <c r="E156" s="8"/>
      <c r="F156" s="9"/>
      <c r="G156" s="8"/>
      <c r="H156" s="8">
        <v>2227780.0099999998</v>
      </c>
    </row>
    <row r="157" spans="2:11" x14ac:dyDescent="0.2">
      <c r="B157" s="14" t="s">
        <v>143</v>
      </c>
      <c r="C157" s="8">
        <v>28000</v>
      </c>
      <c r="D157" s="9"/>
      <c r="E157" s="8"/>
      <c r="F157" s="9"/>
      <c r="G157" s="8"/>
      <c r="H157" s="8">
        <v>28000</v>
      </c>
    </row>
    <row r="158" spans="2:11" x14ac:dyDescent="0.2">
      <c r="B158" s="14" t="s">
        <v>144</v>
      </c>
      <c r="C158" s="8">
        <v>5200</v>
      </c>
      <c r="D158" s="9"/>
      <c r="E158" s="8"/>
      <c r="F158" s="9"/>
      <c r="G158" s="8"/>
      <c r="H158" s="8">
        <v>5200</v>
      </c>
    </row>
    <row r="159" spans="2:11" x14ac:dyDescent="0.2">
      <c r="B159" s="14" t="s">
        <v>145</v>
      </c>
      <c r="C159" s="8">
        <v>2900</v>
      </c>
      <c r="D159" s="9"/>
      <c r="E159" s="8"/>
      <c r="F159" s="9"/>
      <c r="G159" s="8"/>
      <c r="H159" s="8">
        <v>2900</v>
      </c>
    </row>
    <row r="160" spans="2:11" x14ac:dyDescent="0.2">
      <c r="B160" s="14" t="s">
        <v>146</v>
      </c>
      <c r="C160" s="8">
        <v>3350</v>
      </c>
      <c r="D160" s="9"/>
      <c r="E160" s="8"/>
      <c r="F160" s="9"/>
      <c r="G160" s="8"/>
      <c r="H160" s="8">
        <v>3350</v>
      </c>
    </row>
    <row r="161" spans="2:10" x14ac:dyDescent="0.2">
      <c r="B161" s="14" t="s">
        <v>147</v>
      </c>
      <c r="C161" s="8">
        <v>30895.07</v>
      </c>
      <c r="D161" s="9"/>
      <c r="E161" s="8"/>
      <c r="F161" s="9"/>
      <c r="G161" s="8"/>
      <c r="H161" s="8">
        <v>30895.07</v>
      </c>
      <c r="J161" s="23"/>
    </row>
    <row r="162" spans="2:10" x14ac:dyDescent="0.2">
      <c r="B162" s="14" t="s">
        <v>148</v>
      </c>
      <c r="C162" s="8">
        <v>97583</v>
      </c>
      <c r="D162" s="9"/>
      <c r="E162" s="8"/>
      <c r="F162" s="9"/>
      <c r="G162" s="8"/>
      <c r="H162" s="8">
        <v>97583</v>
      </c>
    </row>
    <row r="163" spans="2:10" x14ac:dyDescent="0.2">
      <c r="B163" s="14" t="s">
        <v>149</v>
      </c>
      <c r="C163" s="8">
        <v>1390670</v>
      </c>
      <c r="D163" s="9"/>
      <c r="E163" s="8"/>
      <c r="F163" s="9"/>
      <c r="G163" s="8"/>
      <c r="H163" s="8">
        <v>1390670</v>
      </c>
    </row>
    <row r="164" spans="2:10" x14ac:dyDescent="0.2">
      <c r="B164" s="14" t="s">
        <v>150</v>
      </c>
      <c r="C164" s="8">
        <v>4290</v>
      </c>
      <c r="D164" s="9"/>
      <c r="E164" s="8"/>
      <c r="F164" s="9"/>
      <c r="G164" s="8"/>
      <c r="H164" s="8">
        <v>4290</v>
      </c>
    </row>
    <row r="165" spans="2:10" x14ac:dyDescent="0.2">
      <c r="B165" s="14" t="s">
        <v>151</v>
      </c>
      <c r="C165" s="8">
        <v>226129.79</v>
      </c>
      <c r="D165" s="9"/>
      <c r="E165" s="8"/>
      <c r="F165" s="9"/>
      <c r="G165" s="8"/>
      <c r="H165" s="8">
        <v>226129.79</v>
      </c>
    </row>
    <row r="166" spans="2:10" x14ac:dyDescent="0.2">
      <c r="B166" s="14" t="s">
        <v>152</v>
      </c>
      <c r="C166" s="8"/>
      <c r="D166" s="9"/>
      <c r="E166" s="8"/>
      <c r="F166" s="9"/>
      <c r="G166" s="8">
        <v>7663.72</v>
      </c>
      <c r="H166" s="8">
        <v>7663.72</v>
      </c>
    </row>
    <row r="167" spans="2:10" x14ac:dyDescent="0.2">
      <c r="B167" s="14" t="s">
        <v>153</v>
      </c>
      <c r="C167" s="8">
        <v>109000</v>
      </c>
      <c r="D167" s="9"/>
      <c r="E167" s="8"/>
      <c r="F167" s="9"/>
      <c r="G167" s="8"/>
      <c r="H167" s="8">
        <v>109000</v>
      </c>
    </row>
    <row r="168" spans="2:10" x14ac:dyDescent="0.2">
      <c r="B168" s="14" t="s">
        <v>154</v>
      </c>
      <c r="C168" s="8">
        <v>3652</v>
      </c>
      <c r="D168" s="9"/>
      <c r="E168" s="8"/>
      <c r="F168" s="9"/>
      <c r="G168" s="8"/>
      <c r="H168" s="8">
        <v>3652</v>
      </c>
      <c r="J168" s="23"/>
    </row>
    <row r="169" spans="2:10" x14ac:dyDescent="0.2">
      <c r="B169" s="14" t="s">
        <v>155</v>
      </c>
      <c r="C169" s="8">
        <v>152506</v>
      </c>
      <c r="D169" s="9">
        <v>16671</v>
      </c>
      <c r="E169" s="8"/>
      <c r="F169" s="9"/>
      <c r="G169" s="8"/>
      <c r="H169" s="8">
        <v>169177</v>
      </c>
    </row>
    <row r="170" spans="2:10" x14ac:dyDescent="0.2">
      <c r="B170" s="14" t="s">
        <v>156</v>
      </c>
      <c r="C170" s="8"/>
      <c r="D170" s="9">
        <v>11630</v>
      </c>
      <c r="E170" s="8"/>
      <c r="F170" s="9"/>
      <c r="G170" s="8"/>
      <c r="H170" s="8">
        <v>11630</v>
      </c>
    </row>
    <row r="171" spans="2:10" x14ac:dyDescent="0.2">
      <c r="B171" s="14" t="s">
        <v>157</v>
      </c>
      <c r="C171" s="8">
        <v>233984</v>
      </c>
      <c r="D171" s="9"/>
      <c r="E171" s="8"/>
      <c r="F171" s="9"/>
      <c r="G171" s="8"/>
      <c r="H171" s="8">
        <v>233984</v>
      </c>
    </row>
    <row r="172" spans="2:10" x14ac:dyDescent="0.2">
      <c r="B172" s="14" t="s">
        <v>158</v>
      </c>
      <c r="C172" s="8">
        <v>957557</v>
      </c>
      <c r="D172" s="9"/>
      <c r="E172" s="8"/>
      <c r="F172" s="9"/>
      <c r="G172" s="8"/>
      <c r="H172" s="8">
        <v>957557</v>
      </c>
    </row>
    <row r="173" spans="2:10" x14ac:dyDescent="0.2">
      <c r="B173" s="14" t="s">
        <v>159</v>
      </c>
      <c r="C173" s="8">
        <v>4026769.15</v>
      </c>
      <c r="D173" s="9"/>
      <c r="E173" s="8">
        <v>577702.49</v>
      </c>
      <c r="F173" s="9"/>
      <c r="G173" s="8"/>
      <c r="H173" s="8">
        <v>4604471.6399999997</v>
      </c>
    </row>
    <row r="174" spans="2:10" x14ac:dyDescent="0.2">
      <c r="B174" s="14" t="s">
        <v>160</v>
      </c>
      <c r="C174" s="8"/>
      <c r="D174" s="9">
        <v>47500</v>
      </c>
      <c r="E174" s="8"/>
      <c r="F174" s="9"/>
      <c r="G174" s="8"/>
      <c r="H174" s="8">
        <v>47500</v>
      </c>
      <c r="J174" s="23"/>
    </row>
    <row r="175" spans="2:10" x14ac:dyDescent="0.2">
      <c r="B175" s="14" t="s">
        <v>161</v>
      </c>
      <c r="C175" s="8"/>
      <c r="D175" s="9"/>
      <c r="E175" s="8">
        <v>0.01</v>
      </c>
      <c r="F175" s="9"/>
      <c r="G175" s="8"/>
      <c r="H175" s="8">
        <v>0.01</v>
      </c>
    </row>
    <row r="176" spans="2:10" x14ac:dyDescent="0.2">
      <c r="B176" s="7" t="s">
        <v>162</v>
      </c>
      <c r="C176" s="8"/>
      <c r="D176" s="9"/>
      <c r="E176" s="8">
        <v>148122.20000000001</v>
      </c>
      <c r="F176" s="9"/>
      <c r="G176" s="8"/>
      <c r="H176" s="8">
        <v>148122.20000000001</v>
      </c>
    </row>
    <row r="177" spans="2:12" x14ac:dyDescent="0.2">
      <c r="B177" s="7" t="s">
        <v>163</v>
      </c>
      <c r="C177" s="8">
        <v>1949.15</v>
      </c>
      <c r="D177" s="9"/>
      <c r="E177" s="8">
        <v>179908.77</v>
      </c>
      <c r="F177" s="9"/>
      <c r="G177" s="8"/>
      <c r="H177" s="8">
        <v>181857.91999999998</v>
      </c>
    </row>
    <row r="178" spans="2:12" x14ac:dyDescent="0.2">
      <c r="B178" s="10"/>
      <c r="C178" s="8"/>
      <c r="D178" s="9"/>
      <c r="E178" s="8"/>
      <c r="F178" s="9"/>
      <c r="G178" s="8"/>
      <c r="H178" s="8"/>
    </row>
    <row r="179" spans="2:12" s="22" customFormat="1" x14ac:dyDescent="0.2">
      <c r="B179" s="17" t="s">
        <v>8</v>
      </c>
      <c r="C179" s="18">
        <f>C147+C148+C149+C150+C151+C154+C155+C156+C157+C158+C159+C160+C161+C162+C163+C164+C165+C167+C168+C169+C171+C172+C173-C177</f>
        <v>9805255.8699999992</v>
      </c>
      <c r="D179" s="19">
        <f>SUM(D169:D174)</f>
        <v>75801</v>
      </c>
      <c r="E179" s="18">
        <f>E175+E173+E176-E177</f>
        <v>545915.92999999993</v>
      </c>
      <c r="F179" s="18">
        <f>F150</f>
        <v>15000</v>
      </c>
      <c r="G179" s="18">
        <f>SUM(G152:G167)</f>
        <v>156676.72</v>
      </c>
      <c r="H179" s="18">
        <f>H147+H148+H149+H150+H151+H152+H153+H154+H155+H156+H157+H158+H159+H160+H161+H162+H163+H164+H165+H166+H167+H168+H169+H170+H171+H172+H173+H174+H175+H176-H177</f>
        <v>10598649.52</v>
      </c>
      <c r="I179" s="36"/>
      <c r="J179" s="20"/>
    </row>
    <row r="180" spans="2:12" x14ac:dyDescent="0.2">
      <c r="B180" s="10" t="s">
        <v>164</v>
      </c>
      <c r="C180" s="16"/>
      <c r="E180" s="16"/>
      <c r="G180" s="16"/>
      <c r="H180" s="8"/>
      <c r="J180" s="13"/>
    </row>
    <row r="181" spans="2:12" x14ac:dyDescent="0.2">
      <c r="B181" s="10" t="s">
        <v>165</v>
      </c>
      <c r="C181" s="16">
        <f t="shared" ref="C181:H181" si="1">C24+C45</f>
        <v>225224221.19</v>
      </c>
      <c r="D181" s="28">
        <f t="shared" si="1"/>
        <v>21472293</v>
      </c>
      <c r="E181" s="37">
        <f t="shared" si="1"/>
        <v>642401.89</v>
      </c>
      <c r="F181" s="37">
        <f t="shared" si="1"/>
        <v>17357707.98</v>
      </c>
      <c r="G181" s="16">
        <f t="shared" si="1"/>
        <v>2279844.0500000003</v>
      </c>
      <c r="H181" s="38">
        <f t="shared" si="1"/>
        <v>266976468.10999998</v>
      </c>
      <c r="I181" s="23"/>
      <c r="J181" s="13"/>
    </row>
    <row r="182" spans="2:12" x14ac:dyDescent="0.2">
      <c r="B182" s="10" t="s">
        <v>166</v>
      </c>
      <c r="C182" s="39">
        <f>C59+C85+C115+C128+C139+C144+C179</f>
        <v>202364987.29000002</v>
      </c>
      <c r="D182" s="28">
        <f>D59+D85+D115+D128+D139+D144+D179</f>
        <v>9318761.5199999996</v>
      </c>
      <c r="E182" s="37">
        <f>E139+E179</f>
        <v>547926.64999999991</v>
      </c>
      <c r="F182" s="37">
        <f>F59+F85+F115+F128+F139+F144+F179</f>
        <v>12391000.779999999</v>
      </c>
      <c r="G182" s="16">
        <f>G59+G85+G115+G128+G139+G144+G179</f>
        <v>3729987.47</v>
      </c>
      <c r="H182" s="38">
        <f>H59+H85+H115+H128+H139+H144+H179</f>
        <v>228352663.71000001</v>
      </c>
      <c r="I182" s="13"/>
      <c r="J182" s="23"/>
    </row>
    <row r="183" spans="2:12" x14ac:dyDescent="0.2">
      <c r="B183" s="10"/>
      <c r="C183" s="16"/>
      <c r="E183" s="16"/>
      <c r="G183" s="16"/>
      <c r="H183" s="8"/>
    </row>
    <row r="184" spans="2:12" s="22" customFormat="1" ht="12.75" thickBot="1" x14ac:dyDescent="0.25">
      <c r="B184" s="17" t="s">
        <v>167</v>
      </c>
      <c r="C184" s="40">
        <f>C181-C182</f>
        <v>22859233.899999976</v>
      </c>
      <c r="D184" s="41">
        <f>D181-D182</f>
        <v>12153531.48</v>
      </c>
      <c r="E184" s="40">
        <f>E181-E182</f>
        <v>94475.240000000107</v>
      </c>
      <c r="F184" s="40">
        <f t="shared" ref="F184:H184" si="2">F181-F182</f>
        <v>4966707.2000000011</v>
      </c>
      <c r="G184" s="42">
        <f t="shared" si="2"/>
        <v>-1450143.42</v>
      </c>
      <c r="H184" s="42">
        <f t="shared" si="2"/>
        <v>38623804.399999976</v>
      </c>
      <c r="I184" s="21"/>
      <c r="J184" s="20"/>
      <c r="K184" s="43"/>
    </row>
    <row r="185" spans="2:12" ht="12.75" thickTop="1" x14ac:dyDescent="0.2">
      <c r="C185" s="44"/>
      <c r="I185" s="23"/>
      <c r="J185" s="13"/>
      <c r="K185" s="13"/>
      <c r="L185" s="23"/>
    </row>
    <row r="186" spans="2:12" x14ac:dyDescent="0.2">
      <c r="B186" s="45" t="s">
        <v>168</v>
      </c>
      <c r="C186" s="44">
        <f>+'[1]I &amp; E Sub Sch. Dt.30-10-23'!C184</f>
        <v>22859233.899999976</v>
      </c>
      <c r="D186" s="44">
        <f>+'[1]I &amp; E Sub Sch. Dt.30-10-23'!D184</f>
        <v>12153531.48</v>
      </c>
      <c r="E186" s="44">
        <f>+'[1]I &amp; E Sub Sch. Dt.30-10-23'!E184</f>
        <v>94475.240000000107</v>
      </c>
      <c r="F186" s="44">
        <f>+'[1]I &amp; E Sub Sch. Dt.30-10-23'!F184</f>
        <v>4966707.2000000011</v>
      </c>
      <c r="G186" s="44">
        <f>+'[1]I &amp; E Sub Sch. Dt.30-10-23'!G184</f>
        <v>-1450143.42</v>
      </c>
      <c r="H186" s="44">
        <f>+'[1]I &amp; E Sub Sch. Dt.30-10-23'!H184</f>
        <v>38623804.399999976</v>
      </c>
      <c r="I186" s="13"/>
      <c r="K186" s="13"/>
      <c r="L186" s="23"/>
    </row>
    <row r="187" spans="2:12" ht="12.75" thickBot="1" x14ac:dyDescent="0.25">
      <c r="B187" s="46" t="s">
        <v>169</v>
      </c>
      <c r="C187" s="47">
        <f>+C184-C186</f>
        <v>0</v>
      </c>
      <c r="D187" s="47">
        <f t="shared" ref="D187:H187" si="3">+D184-D186</f>
        <v>0</v>
      </c>
      <c r="E187" s="47">
        <f t="shared" si="3"/>
        <v>0</v>
      </c>
      <c r="F187" s="47">
        <f t="shared" si="3"/>
        <v>0</v>
      </c>
      <c r="G187" s="47">
        <f t="shared" si="3"/>
        <v>0</v>
      </c>
      <c r="H187" s="47">
        <f t="shared" si="3"/>
        <v>0</v>
      </c>
      <c r="I187" s="13"/>
      <c r="K187" s="13"/>
      <c r="L187" s="23"/>
    </row>
    <row r="188" spans="2:12" ht="12.75" thickTop="1" x14ac:dyDescent="0.2">
      <c r="B188" s="13"/>
      <c r="C188" s="44"/>
      <c r="E188" s="44"/>
      <c r="F188" s="44"/>
      <c r="G188" s="44"/>
      <c r="I188" s="13"/>
      <c r="K188" s="13"/>
      <c r="L188" s="23"/>
    </row>
    <row r="189" spans="2:12" x14ac:dyDescent="0.2">
      <c r="B189" s="45" t="s">
        <v>170</v>
      </c>
      <c r="C189" s="44"/>
      <c r="E189" s="44"/>
      <c r="F189" s="44"/>
      <c r="G189" s="44"/>
      <c r="H189" s="28">
        <f>+'[2]Income and Expenditure '!$E$20</f>
        <v>23937882.945000004</v>
      </c>
      <c r="I189" s="13"/>
      <c r="K189" s="13"/>
      <c r="L189" s="23"/>
    </row>
    <row r="190" spans="2:12" ht="12.75" thickBot="1" x14ac:dyDescent="0.25">
      <c r="B190" s="46" t="s">
        <v>171</v>
      </c>
      <c r="C190" s="44"/>
      <c r="E190" s="44"/>
      <c r="F190" s="44"/>
      <c r="G190" s="44"/>
      <c r="H190" s="41">
        <f>+H184-H189</f>
        <v>14685921.454999972</v>
      </c>
      <c r="I190" s="13"/>
      <c r="K190" s="13"/>
      <c r="L190" s="23"/>
    </row>
    <row r="191" spans="2:12" ht="12.75" thickTop="1" x14ac:dyDescent="0.2">
      <c r="B191" s="45" t="s">
        <v>172</v>
      </c>
      <c r="C191" s="44"/>
      <c r="E191" s="44"/>
      <c r="F191" s="44"/>
      <c r="G191" s="44"/>
      <c r="H191" s="28">
        <f>+'[2]Income and Expenditure '!$E$25</f>
        <v>14685921.455000013</v>
      </c>
      <c r="I191" s="13"/>
      <c r="K191" s="13"/>
      <c r="L191" s="23"/>
    </row>
    <row r="192" spans="2:12" ht="12.75" thickBot="1" x14ac:dyDescent="0.25">
      <c r="B192" s="46" t="s">
        <v>169</v>
      </c>
      <c r="C192" s="44"/>
      <c r="E192" s="44"/>
      <c r="F192" s="44"/>
      <c r="G192" s="44"/>
      <c r="H192" s="41">
        <f>+H190-H191</f>
        <v>-4.0978193283081055E-8</v>
      </c>
      <c r="I192" s="13"/>
      <c r="K192" s="13"/>
      <c r="L192" s="23"/>
    </row>
    <row r="193" spans="2:12" ht="12.75" thickTop="1" x14ac:dyDescent="0.2">
      <c r="B193" s="13"/>
      <c r="C193" s="44"/>
      <c r="E193" s="44"/>
      <c r="F193" s="44"/>
      <c r="G193" s="44"/>
      <c r="I193" s="13"/>
      <c r="K193" s="13"/>
      <c r="L193" s="23"/>
    </row>
    <row r="194" spans="2:12" x14ac:dyDescent="0.2">
      <c r="C194" s="44"/>
      <c r="D194" s="44"/>
    </row>
    <row r="195" spans="2:12" x14ac:dyDescent="0.2">
      <c r="B195" s="48"/>
      <c r="C195" s="44"/>
      <c r="D195" s="44"/>
    </row>
    <row r="196" spans="2:12" x14ac:dyDescent="0.2">
      <c r="B196" s="48"/>
      <c r="C196" s="44"/>
      <c r="D196" s="44"/>
    </row>
    <row r="197" spans="2:12" x14ac:dyDescent="0.2">
      <c r="C197" s="44"/>
      <c r="D197" s="44"/>
    </row>
    <row r="198" spans="2:12" x14ac:dyDescent="0.2">
      <c r="C198" s="44"/>
      <c r="D198" s="44"/>
    </row>
    <row r="215" spans="4:8" x14ac:dyDescent="0.2">
      <c r="F215" s="44"/>
    </row>
    <row r="216" spans="4:8" x14ac:dyDescent="0.2">
      <c r="D216" s="44"/>
      <c r="H216" s="44"/>
    </row>
    <row r="222" spans="4:8" x14ac:dyDescent="0.2">
      <c r="D222" s="44"/>
    </row>
  </sheetData>
  <mergeCells count="2">
    <mergeCell ref="B1:H1"/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0"/>
  <sheetViews>
    <sheetView topLeftCell="A130" workbookViewId="0">
      <selection activeCell="B138" sqref="B138"/>
    </sheetView>
  </sheetViews>
  <sheetFormatPr defaultRowHeight="12" x14ac:dyDescent="0.2"/>
  <cols>
    <col min="1" max="1" width="2.42578125" style="2" customWidth="1"/>
    <col min="2" max="2" width="36.5703125" style="2" bestFit="1" customWidth="1"/>
    <col min="3" max="3" width="13.42578125" style="28" bestFit="1" customWidth="1"/>
    <col min="4" max="4" width="12.42578125" style="28" bestFit="1" customWidth="1"/>
    <col min="5" max="5" width="13.42578125" style="28" bestFit="1" customWidth="1"/>
    <col min="6" max="6" width="14.140625" style="28" bestFit="1" customWidth="1"/>
    <col min="7" max="7" width="12.28515625" style="28" bestFit="1" customWidth="1"/>
    <col min="8" max="8" width="13.42578125" style="28" bestFit="1" customWidth="1"/>
    <col min="9" max="9" width="13.42578125" style="2" bestFit="1" customWidth="1"/>
    <col min="10" max="10" width="18.28515625" style="2" customWidth="1"/>
    <col min="11" max="11" width="16.5703125" style="2" customWidth="1"/>
    <col min="12" max="12" width="17.42578125" style="2" customWidth="1"/>
    <col min="13" max="13" width="14.28515625" style="2" bestFit="1" customWidth="1"/>
    <col min="14" max="256" width="9.140625" style="2"/>
    <col min="257" max="257" width="2.42578125" style="2" customWidth="1"/>
    <col min="258" max="258" width="36.85546875" style="2" customWidth="1"/>
    <col min="259" max="259" width="16.85546875" style="2" customWidth="1"/>
    <col min="260" max="260" width="16.7109375" style="2" customWidth="1"/>
    <col min="261" max="261" width="16" style="2" customWidth="1"/>
    <col min="262" max="262" width="16.5703125" style="2" customWidth="1"/>
    <col min="263" max="263" width="18.42578125" style="2" customWidth="1"/>
    <col min="264" max="264" width="17" style="2" customWidth="1"/>
    <col min="265" max="265" width="15.28515625" style="2" bestFit="1" customWidth="1"/>
    <col min="266" max="266" width="18.28515625" style="2" customWidth="1"/>
    <col min="267" max="267" width="16.5703125" style="2" customWidth="1"/>
    <col min="268" max="268" width="17.42578125" style="2" customWidth="1"/>
    <col min="269" max="269" width="14.28515625" style="2" bestFit="1" customWidth="1"/>
    <col min="270" max="512" width="9.140625" style="2"/>
    <col min="513" max="513" width="2.42578125" style="2" customWidth="1"/>
    <col min="514" max="514" width="36.85546875" style="2" customWidth="1"/>
    <col min="515" max="515" width="16.85546875" style="2" customWidth="1"/>
    <col min="516" max="516" width="16.7109375" style="2" customWidth="1"/>
    <col min="517" max="517" width="16" style="2" customWidth="1"/>
    <col min="518" max="518" width="16.5703125" style="2" customWidth="1"/>
    <col min="519" max="519" width="18.42578125" style="2" customWidth="1"/>
    <col min="520" max="520" width="17" style="2" customWidth="1"/>
    <col min="521" max="521" width="15.28515625" style="2" bestFit="1" customWidth="1"/>
    <col min="522" max="522" width="18.28515625" style="2" customWidth="1"/>
    <col min="523" max="523" width="16.5703125" style="2" customWidth="1"/>
    <col min="524" max="524" width="17.42578125" style="2" customWidth="1"/>
    <col min="525" max="525" width="14.28515625" style="2" bestFit="1" customWidth="1"/>
    <col min="526" max="768" width="9.140625" style="2"/>
    <col min="769" max="769" width="2.42578125" style="2" customWidth="1"/>
    <col min="770" max="770" width="36.85546875" style="2" customWidth="1"/>
    <col min="771" max="771" width="16.85546875" style="2" customWidth="1"/>
    <col min="772" max="772" width="16.7109375" style="2" customWidth="1"/>
    <col min="773" max="773" width="16" style="2" customWidth="1"/>
    <col min="774" max="774" width="16.5703125" style="2" customWidth="1"/>
    <col min="775" max="775" width="18.42578125" style="2" customWidth="1"/>
    <col min="776" max="776" width="17" style="2" customWidth="1"/>
    <col min="777" max="777" width="15.28515625" style="2" bestFit="1" customWidth="1"/>
    <col min="778" max="778" width="18.28515625" style="2" customWidth="1"/>
    <col min="779" max="779" width="16.5703125" style="2" customWidth="1"/>
    <col min="780" max="780" width="17.42578125" style="2" customWidth="1"/>
    <col min="781" max="781" width="14.28515625" style="2" bestFit="1" customWidth="1"/>
    <col min="782" max="1024" width="9.140625" style="2"/>
    <col min="1025" max="1025" width="2.42578125" style="2" customWidth="1"/>
    <col min="1026" max="1026" width="36.85546875" style="2" customWidth="1"/>
    <col min="1027" max="1027" width="16.85546875" style="2" customWidth="1"/>
    <col min="1028" max="1028" width="16.7109375" style="2" customWidth="1"/>
    <col min="1029" max="1029" width="16" style="2" customWidth="1"/>
    <col min="1030" max="1030" width="16.5703125" style="2" customWidth="1"/>
    <col min="1031" max="1031" width="18.42578125" style="2" customWidth="1"/>
    <col min="1032" max="1032" width="17" style="2" customWidth="1"/>
    <col min="1033" max="1033" width="15.28515625" style="2" bestFit="1" customWidth="1"/>
    <col min="1034" max="1034" width="18.28515625" style="2" customWidth="1"/>
    <col min="1035" max="1035" width="16.5703125" style="2" customWidth="1"/>
    <col min="1036" max="1036" width="17.42578125" style="2" customWidth="1"/>
    <col min="1037" max="1037" width="14.28515625" style="2" bestFit="1" customWidth="1"/>
    <col min="1038" max="1280" width="9.140625" style="2"/>
    <col min="1281" max="1281" width="2.42578125" style="2" customWidth="1"/>
    <col min="1282" max="1282" width="36.85546875" style="2" customWidth="1"/>
    <col min="1283" max="1283" width="16.85546875" style="2" customWidth="1"/>
    <col min="1284" max="1284" width="16.7109375" style="2" customWidth="1"/>
    <col min="1285" max="1285" width="16" style="2" customWidth="1"/>
    <col min="1286" max="1286" width="16.5703125" style="2" customWidth="1"/>
    <col min="1287" max="1287" width="18.42578125" style="2" customWidth="1"/>
    <col min="1288" max="1288" width="17" style="2" customWidth="1"/>
    <col min="1289" max="1289" width="15.28515625" style="2" bestFit="1" customWidth="1"/>
    <col min="1290" max="1290" width="18.28515625" style="2" customWidth="1"/>
    <col min="1291" max="1291" width="16.5703125" style="2" customWidth="1"/>
    <col min="1292" max="1292" width="17.42578125" style="2" customWidth="1"/>
    <col min="1293" max="1293" width="14.28515625" style="2" bestFit="1" customWidth="1"/>
    <col min="1294" max="1536" width="9.140625" style="2"/>
    <col min="1537" max="1537" width="2.42578125" style="2" customWidth="1"/>
    <col min="1538" max="1538" width="36.85546875" style="2" customWidth="1"/>
    <col min="1539" max="1539" width="16.85546875" style="2" customWidth="1"/>
    <col min="1540" max="1540" width="16.7109375" style="2" customWidth="1"/>
    <col min="1541" max="1541" width="16" style="2" customWidth="1"/>
    <col min="1542" max="1542" width="16.5703125" style="2" customWidth="1"/>
    <col min="1543" max="1543" width="18.42578125" style="2" customWidth="1"/>
    <col min="1544" max="1544" width="17" style="2" customWidth="1"/>
    <col min="1545" max="1545" width="15.28515625" style="2" bestFit="1" customWidth="1"/>
    <col min="1546" max="1546" width="18.28515625" style="2" customWidth="1"/>
    <col min="1547" max="1547" width="16.5703125" style="2" customWidth="1"/>
    <col min="1548" max="1548" width="17.42578125" style="2" customWidth="1"/>
    <col min="1549" max="1549" width="14.28515625" style="2" bestFit="1" customWidth="1"/>
    <col min="1550" max="1792" width="9.140625" style="2"/>
    <col min="1793" max="1793" width="2.42578125" style="2" customWidth="1"/>
    <col min="1794" max="1794" width="36.85546875" style="2" customWidth="1"/>
    <col min="1795" max="1795" width="16.85546875" style="2" customWidth="1"/>
    <col min="1796" max="1796" width="16.7109375" style="2" customWidth="1"/>
    <col min="1797" max="1797" width="16" style="2" customWidth="1"/>
    <col min="1798" max="1798" width="16.5703125" style="2" customWidth="1"/>
    <col min="1799" max="1799" width="18.42578125" style="2" customWidth="1"/>
    <col min="1800" max="1800" width="17" style="2" customWidth="1"/>
    <col min="1801" max="1801" width="15.28515625" style="2" bestFit="1" customWidth="1"/>
    <col min="1802" max="1802" width="18.28515625" style="2" customWidth="1"/>
    <col min="1803" max="1803" width="16.5703125" style="2" customWidth="1"/>
    <col min="1804" max="1804" width="17.42578125" style="2" customWidth="1"/>
    <col min="1805" max="1805" width="14.28515625" style="2" bestFit="1" customWidth="1"/>
    <col min="1806" max="2048" width="9.140625" style="2"/>
    <col min="2049" max="2049" width="2.42578125" style="2" customWidth="1"/>
    <col min="2050" max="2050" width="36.85546875" style="2" customWidth="1"/>
    <col min="2051" max="2051" width="16.85546875" style="2" customWidth="1"/>
    <col min="2052" max="2052" width="16.7109375" style="2" customWidth="1"/>
    <col min="2053" max="2053" width="16" style="2" customWidth="1"/>
    <col min="2054" max="2054" width="16.5703125" style="2" customWidth="1"/>
    <col min="2055" max="2055" width="18.42578125" style="2" customWidth="1"/>
    <col min="2056" max="2056" width="17" style="2" customWidth="1"/>
    <col min="2057" max="2057" width="15.28515625" style="2" bestFit="1" customWidth="1"/>
    <col min="2058" max="2058" width="18.28515625" style="2" customWidth="1"/>
    <col min="2059" max="2059" width="16.5703125" style="2" customWidth="1"/>
    <col min="2060" max="2060" width="17.42578125" style="2" customWidth="1"/>
    <col min="2061" max="2061" width="14.28515625" style="2" bestFit="1" customWidth="1"/>
    <col min="2062" max="2304" width="9.140625" style="2"/>
    <col min="2305" max="2305" width="2.42578125" style="2" customWidth="1"/>
    <col min="2306" max="2306" width="36.85546875" style="2" customWidth="1"/>
    <col min="2307" max="2307" width="16.85546875" style="2" customWidth="1"/>
    <col min="2308" max="2308" width="16.7109375" style="2" customWidth="1"/>
    <col min="2309" max="2309" width="16" style="2" customWidth="1"/>
    <col min="2310" max="2310" width="16.5703125" style="2" customWidth="1"/>
    <col min="2311" max="2311" width="18.42578125" style="2" customWidth="1"/>
    <col min="2312" max="2312" width="17" style="2" customWidth="1"/>
    <col min="2313" max="2313" width="15.28515625" style="2" bestFit="1" customWidth="1"/>
    <col min="2314" max="2314" width="18.28515625" style="2" customWidth="1"/>
    <col min="2315" max="2315" width="16.5703125" style="2" customWidth="1"/>
    <col min="2316" max="2316" width="17.42578125" style="2" customWidth="1"/>
    <col min="2317" max="2317" width="14.28515625" style="2" bestFit="1" customWidth="1"/>
    <col min="2318" max="2560" width="9.140625" style="2"/>
    <col min="2561" max="2561" width="2.42578125" style="2" customWidth="1"/>
    <col min="2562" max="2562" width="36.85546875" style="2" customWidth="1"/>
    <col min="2563" max="2563" width="16.85546875" style="2" customWidth="1"/>
    <col min="2564" max="2564" width="16.7109375" style="2" customWidth="1"/>
    <col min="2565" max="2565" width="16" style="2" customWidth="1"/>
    <col min="2566" max="2566" width="16.5703125" style="2" customWidth="1"/>
    <col min="2567" max="2567" width="18.42578125" style="2" customWidth="1"/>
    <col min="2568" max="2568" width="17" style="2" customWidth="1"/>
    <col min="2569" max="2569" width="15.28515625" style="2" bestFit="1" customWidth="1"/>
    <col min="2570" max="2570" width="18.28515625" style="2" customWidth="1"/>
    <col min="2571" max="2571" width="16.5703125" style="2" customWidth="1"/>
    <col min="2572" max="2572" width="17.42578125" style="2" customWidth="1"/>
    <col min="2573" max="2573" width="14.28515625" style="2" bestFit="1" customWidth="1"/>
    <col min="2574" max="2816" width="9.140625" style="2"/>
    <col min="2817" max="2817" width="2.42578125" style="2" customWidth="1"/>
    <col min="2818" max="2818" width="36.85546875" style="2" customWidth="1"/>
    <col min="2819" max="2819" width="16.85546875" style="2" customWidth="1"/>
    <col min="2820" max="2820" width="16.7109375" style="2" customWidth="1"/>
    <col min="2821" max="2821" width="16" style="2" customWidth="1"/>
    <col min="2822" max="2822" width="16.5703125" style="2" customWidth="1"/>
    <col min="2823" max="2823" width="18.42578125" style="2" customWidth="1"/>
    <col min="2824" max="2824" width="17" style="2" customWidth="1"/>
    <col min="2825" max="2825" width="15.28515625" style="2" bestFit="1" customWidth="1"/>
    <col min="2826" max="2826" width="18.28515625" style="2" customWidth="1"/>
    <col min="2827" max="2827" width="16.5703125" style="2" customWidth="1"/>
    <col min="2828" max="2828" width="17.42578125" style="2" customWidth="1"/>
    <col min="2829" max="2829" width="14.28515625" style="2" bestFit="1" customWidth="1"/>
    <col min="2830" max="3072" width="9.140625" style="2"/>
    <col min="3073" max="3073" width="2.42578125" style="2" customWidth="1"/>
    <col min="3074" max="3074" width="36.85546875" style="2" customWidth="1"/>
    <col min="3075" max="3075" width="16.85546875" style="2" customWidth="1"/>
    <col min="3076" max="3076" width="16.7109375" style="2" customWidth="1"/>
    <col min="3077" max="3077" width="16" style="2" customWidth="1"/>
    <col min="3078" max="3078" width="16.5703125" style="2" customWidth="1"/>
    <col min="3079" max="3079" width="18.42578125" style="2" customWidth="1"/>
    <col min="3080" max="3080" width="17" style="2" customWidth="1"/>
    <col min="3081" max="3081" width="15.28515625" style="2" bestFit="1" customWidth="1"/>
    <col min="3082" max="3082" width="18.28515625" style="2" customWidth="1"/>
    <col min="3083" max="3083" width="16.5703125" style="2" customWidth="1"/>
    <col min="3084" max="3084" width="17.42578125" style="2" customWidth="1"/>
    <col min="3085" max="3085" width="14.28515625" style="2" bestFit="1" customWidth="1"/>
    <col min="3086" max="3328" width="9.140625" style="2"/>
    <col min="3329" max="3329" width="2.42578125" style="2" customWidth="1"/>
    <col min="3330" max="3330" width="36.85546875" style="2" customWidth="1"/>
    <col min="3331" max="3331" width="16.85546875" style="2" customWidth="1"/>
    <col min="3332" max="3332" width="16.7109375" style="2" customWidth="1"/>
    <col min="3333" max="3333" width="16" style="2" customWidth="1"/>
    <col min="3334" max="3334" width="16.5703125" style="2" customWidth="1"/>
    <col min="3335" max="3335" width="18.42578125" style="2" customWidth="1"/>
    <col min="3336" max="3336" width="17" style="2" customWidth="1"/>
    <col min="3337" max="3337" width="15.28515625" style="2" bestFit="1" customWidth="1"/>
    <col min="3338" max="3338" width="18.28515625" style="2" customWidth="1"/>
    <col min="3339" max="3339" width="16.5703125" style="2" customWidth="1"/>
    <col min="3340" max="3340" width="17.42578125" style="2" customWidth="1"/>
    <col min="3341" max="3341" width="14.28515625" style="2" bestFit="1" customWidth="1"/>
    <col min="3342" max="3584" width="9.140625" style="2"/>
    <col min="3585" max="3585" width="2.42578125" style="2" customWidth="1"/>
    <col min="3586" max="3586" width="36.85546875" style="2" customWidth="1"/>
    <col min="3587" max="3587" width="16.85546875" style="2" customWidth="1"/>
    <col min="3588" max="3588" width="16.7109375" style="2" customWidth="1"/>
    <col min="3589" max="3589" width="16" style="2" customWidth="1"/>
    <col min="3590" max="3590" width="16.5703125" style="2" customWidth="1"/>
    <col min="3591" max="3591" width="18.42578125" style="2" customWidth="1"/>
    <col min="3592" max="3592" width="17" style="2" customWidth="1"/>
    <col min="3593" max="3593" width="15.28515625" style="2" bestFit="1" customWidth="1"/>
    <col min="3594" max="3594" width="18.28515625" style="2" customWidth="1"/>
    <col min="3595" max="3595" width="16.5703125" style="2" customWidth="1"/>
    <col min="3596" max="3596" width="17.42578125" style="2" customWidth="1"/>
    <col min="3597" max="3597" width="14.28515625" style="2" bestFit="1" customWidth="1"/>
    <col min="3598" max="3840" width="9.140625" style="2"/>
    <col min="3841" max="3841" width="2.42578125" style="2" customWidth="1"/>
    <col min="3842" max="3842" width="36.85546875" style="2" customWidth="1"/>
    <col min="3843" max="3843" width="16.85546875" style="2" customWidth="1"/>
    <col min="3844" max="3844" width="16.7109375" style="2" customWidth="1"/>
    <col min="3845" max="3845" width="16" style="2" customWidth="1"/>
    <col min="3846" max="3846" width="16.5703125" style="2" customWidth="1"/>
    <col min="3847" max="3847" width="18.42578125" style="2" customWidth="1"/>
    <col min="3848" max="3848" width="17" style="2" customWidth="1"/>
    <col min="3849" max="3849" width="15.28515625" style="2" bestFit="1" customWidth="1"/>
    <col min="3850" max="3850" width="18.28515625" style="2" customWidth="1"/>
    <col min="3851" max="3851" width="16.5703125" style="2" customWidth="1"/>
    <col min="3852" max="3852" width="17.42578125" style="2" customWidth="1"/>
    <col min="3853" max="3853" width="14.28515625" style="2" bestFit="1" customWidth="1"/>
    <col min="3854" max="4096" width="9.140625" style="2"/>
    <col min="4097" max="4097" width="2.42578125" style="2" customWidth="1"/>
    <col min="4098" max="4098" width="36.85546875" style="2" customWidth="1"/>
    <col min="4099" max="4099" width="16.85546875" style="2" customWidth="1"/>
    <col min="4100" max="4100" width="16.7109375" style="2" customWidth="1"/>
    <col min="4101" max="4101" width="16" style="2" customWidth="1"/>
    <col min="4102" max="4102" width="16.5703125" style="2" customWidth="1"/>
    <col min="4103" max="4103" width="18.42578125" style="2" customWidth="1"/>
    <col min="4104" max="4104" width="17" style="2" customWidth="1"/>
    <col min="4105" max="4105" width="15.28515625" style="2" bestFit="1" customWidth="1"/>
    <col min="4106" max="4106" width="18.28515625" style="2" customWidth="1"/>
    <col min="4107" max="4107" width="16.5703125" style="2" customWidth="1"/>
    <col min="4108" max="4108" width="17.42578125" style="2" customWidth="1"/>
    <col min="4109" max="4109" width="14.28515625" style="2" bestFit="1" customWidth="1"/>
    <col min="4110" max="4352" width="9.140625" style="2"/>
    <col min="4353" max="4353" width="2.42578125" style="2" customWidth="1"/>
    <col min="4354" max="4354" width="36.85546875" style="2" customWidth="1"/>
    <col min="4355" max="4355" width="16.85546875" style="2" customWidth="1"/>
    <col min="4356" max="4356" width="16.7109375" style="2" customWidth="1"/>
    <col min="4357" max="4357" width="16" style="2" customWidth="1"/>
    <col min="4358" max="4358" width="16.5703125" style="2" customWidth="1"/>
    <col min="4359" max="4359" width="18.42578125" style="2" customWidth="1"/>
    <col min="4360" max="4360" width="17" style="2" customWidth="1"/>
    <col min="4361" max="4361" width="15.28515625" style="2" bestFit="1" customWidth="1"/>
    <col min="4362" max="4362" width="18.28515625" style="2" customWidth="1"/>
    <col min="4363" max="4363" width="16.5703125" style="2" customWidth="1"/>
    <col min="4364" max="4364" width="17.42578125" style="2" customWidth="1"/>
    <col min="4365" max="4365" width="14.28515625" style="2" bestFit="1" customWidth="1"/>
    <col min="4366" max="4608" width="9.140625" style="2"/>
    <col min="4609" max="4609" width="2.42578125" style="2" customWidth="1"/>
    <col min="4610" max="4610" width="36.85546875" style="2" customWidth="1"/>
    <col min="4611" max="4611" width="16.85546875" style="2" customWidth="1"/>
    <col min="4612" max="4612" width="16.7109375" style="2" customWidth="1"/>
    <col min="4613" max="4613" width="16" style="2" customWidth="1"/>
    <col min="4614" max="4614" width="16.5703125" style="2" customWidth="1"/>
    <col min="4615" max="4615" width="18.42578125" style="2" customWidth="1"/>
    <col min="4616" max="4616" width="17" style="2" customWidth="1"/>
    <col min="4617" max="4617" width="15.28515625" style="2" bestFit="1" customWidth="1"/>
    <col min="4618" max="4618" width="18.28515625" style="2" customWidth="1"/>
    <col min="4619" max="4619" width="16.5703125" style="2" customWidth="1"/>
    <col min="4620" max="4620" width="17.42578125" style="2" customWidth="1"/>
    <col min="4621" max="4621" width="14.28515625" style="2" bestFit="1" customWidth="1"/>
    <col min="4622" max="4864" width="9.140625" style="2"/>
    <col min="4865" max="4865" width="2.42578125" style="2" customWidth="1"/>
    <col min="4866" max="4866" width="36.85546875" style="2" customWidth="1"/>
    <col min="4867" max="4867" width="16.85546875" style="2" customWidth="1"/>
    <col min="4868" max="4868" width="16.7109375" style="2" customWidth="1"/>
    <col min="4869" max="4869" width="16" style="2" customWidth="1"/>
    <col min="4870" max="4870" width="16.5703125" style="2" customWidth="1"/>
    <col min="4871" max="4871" width="18.42578125" style="2" customWidth="1"/>
    <col min="4872" max="4872" width="17" style="2" customWidth="1"/>
    <col min="4873" max="4873" width="15.28515625" style="2" bestFit="1" customWidth="1"/>
    <col min="4874" max="4874" width="18.28515625" style="2" customWidth="1"/>
    <col min="4875" max="4875" width="16.5703125" style="2" customWidth="1"/>
    <col min="4876" max="4876" width="17.42578125" style="2" customWidth="1"/>
    <col min="4877" max="4877" width="14.28515625" style="2" bestFit="1" customWidth="1"/>
    <col min="4878" max="5120" width="9.140625" style="2"/>
    <col min="5121" max="5121" width="2.42578125" style="2" customWidth="1"/>
    <col min="5122" max="5122" width="36.85546875" style="2" customWidth="1"/>
    <col min="5123" max="5123" width="16.85546875" style="2" customWidth="1"/>
    <col min="5124" max="5124" width="16.7109375" style="2" customWidth="1"/>
    <col min="5125" max="5125" width="16" style="2" customWidth="1"/>
    <col min="5126" max="5126" width="16.5703125" style="2" customWidth="1"/>
    <col min="5127" max="5127" width="18.42578125" style="2" customWidth="1"/>
    <col min="5128" max="5128" width="17" style="2" customWidth="1"/>
    <col min="5129" max="5129" width="15.28515625" style="2" bestFit="1" customWidth="1"/>
    <col min="5130" max="5130" width="18.28515625" style="2" customWidth="1"/>
    <col min="5131" max="5131" width="16.5703125" style="2" customWidth="1"/>
    <col min="5132" max="5132" width="17.42578125" style="2" customWidth="1"/>
    <col min="5133" max="5133" width="14.28515625" style="2" bestFit="1" customWidth="1"/>
    <col min="5134" max="5376" width="9.140625" style="2"/>
    <col min="5377" max="5377" width="2.42578125" style="2" customWidth="1"/>
    <col min="5378" max="5378" width="36.85546875" style="2" customWidth="1"/>
    <col min="5379" max="5379" width="16.85546875" style="2" customWidth="1"/>
    <col min="5380" max="5380" width="16.7109375" style="2" customWidth="1"/>
    <col min="5381" max="5381" width="16" style="2" customWidth="1"/>
    <col min="5382" max="5382" width="16.5703125" style="2" customWidth="1"/>
    <col min="5383" max="5383" width="18.42578125" style="2" customWidth="1"/>
    <col min="5384" max="5384" width="17" style="2" customWidth="1"/>
    <col min="5385" max="5385" width="15.28515625" style="2" bestFit="1" customWidth="1"/>
    <col min="5386" max="5386" width="18.28515625" style="2" customWidth="1"/>
    <col min="5387" max="5387" width="16.5703125" style="2" customWidth="1"/>
    <col min="5388" max="5388" width="17.42578125" style="2" customWidth="1"/>
    <col min="5389" max="5389" width="14.28515625" style="2" bestFit="1" customWidth="1"/>
    <col min="5390" max="5632" width="9.140625" style="2"/>
    <col min="5633" max="5633" width="2.42578125" style="2" customWidth="1"/>
    <col min="5634" max="5634" width="36.85546875" style="2" customWidth="1"/>
    <col min="5635" max="5635" width="16.85546875" style="2" customWidth="1"/>
    <col min="5636" max="5636" width="16.7109375" style="2" customWidth="1"/>
    <col min="5637" max="5637" width="16" style="2" customWidth="1"/>
    <col min="5638" max="5638" width="16.5703125" style="2" customWidth="1"/>
    <col min="5639" max="5639" width="18.42578125" style="2" customWidth="1"/>
    <col min="5640" max="5640" width="17" style="2" customWidth="1"/>
    <col min="5641" max="5641" width="15.28515625" style="2" bestFit="1" customWidth="1"/>
    <col min="5642" max="5642" width="18.28515625" style="2" customWidth="1"/>
    <col min="5643" max="5643" width="16.5703125" style="2" customWidth="1"/>
    <col min="5644" max="5644" width="17.42578125" style="2" customWidth="1"/>
    <col min="5645" max="5645" width="14.28515625" style="2" bestFit="1" customWidth="1"/>
    <col min="5646" max="5888" width="9.140625" style="2"/>
    <col min="5889" max="5889" width="2.42578125" style="2" customWidth="1"/>
    <col min="5890" max="5890" width="36.85546875" style="2" customWidth="1"/>
    <col min="5891" max="5891" width="16.85546875" style="2" customWidth="1"/>
    <col min="5892" max="5892" width="16.7109375" style="2" customWidth="1"/>
    <col min="5893" max="5893" width="16" style="2" customWidth="1"/>
    <col min="5894" max="5894" width="16.5703125" style="2" customWidth="1"/>
    <col min="5895" max="5895" width="18.42578125" style="2" customWidth="1"/>
    <col min="5896" max="5896" width="17" style="2" customWidth="1"/>
    <col min="5897" max="5897" width="15.28515625" style="2" bestFit="1" customWidth="1"/>
    <col min="5898" max="5898" width="18.28515625" style="2" customWidth="1"/>
    <col min="5899" max="5899" width="16.5703125" style="2" customWidth="1"/>
    <col min="5900" max="5900" width="17.42578125" style="2" customWidth="1"/>
    <col min="5901" max="5901" width="14.28515625" style="2" bestFit="1" customWidth="1"/>
    <col min="5902" max="6144" width="9.140625" style="2"/>
    <col min="6145" max="6145" width="2.42578125" style="2" customWidth="1"/>
    <col min="6146" max="6146" width="36.85546875" style="2" customWidth="1"/>
    <col min="6147" max="6147" width="16.85546875" style="2" customWidth="1"/>
    <col min="6148" max="6148" width="16.7109375" style="2" customWidth="1"/>
    <col min="6149" max="6149" width="16" style="2" customWidth="1"/>
    <col min="6150" max="6150" width="16.5703125" style="2" customWidth="1"/>
    <col min="6151" max="6151" width="18.42578125" style="2" customWidth="1"/>
    <col min="6152" max="6152" width="17" style="2" customWidth="1"/>
    <col min="6153" max="6153" width="15.28515625" style="2" bestFit="1" customWidth="1"/>
    <col min="6154" max="6154" width="18.28515625" style="2" customWidth="1"/>
    <col min="6155" max="6155" width="16.5703125" style="2" customWidth="1"/>
    <col min="6156" max="6156" width="17.42578125" style="2" customWidth="1"/>
    <col min="6157" max="6157" width="14.28515625" style="2" bestFit="1" customWidth="1"/>
    <col min="6158" max="6400" width="9.140625" style="2"/>
    <col min="6401" max="6401" width="2.42578125" style="2" customWidth="1"/>
    <col min="6402" max="6402" width="36.85546875" style="2" customWidth="1"/>
    <col min="6403" max="6403" width="16.85546875" style="2" customWidth="1"/>
    <col min="6404" max="6404" width="16.7109375" style="2" customWidth="1"/>
    <col min="6405" max="6405" width="16" style="2" customWidth="1"/>
    <col min="6406" max="6406" width="16.5703125" style="2" customWidth="1"/>
    <col min="6407" max="6407" width="18.42578125" style="2" customWidth="1"/>
    <col min="6408" max="6408" width="17" style="2" customWidth="1"/>
    <col min="6409" max="6409" width="15.28515625" style="2" bestFit="1" customWidth="1"/>
    <col min="6410" max="6410" width="18.28515625" style="2" customWidth="1"/>
    <col min="6411" max="6411" width="16.5703125" style="2" customWidth="1"/>
    <col min="6412" max="6412" width="17.42578125" style="2" customWidth="1"/>
    <col min="6413" max="6413" width="14.28515625" style="2" bestFit="1" customWidth="1"/>
    <col min="6414" max="6656" width="9.140625" style="2"/>
    <col min="6657" max="6657" width="2.42578125" style="2" customWidth="1"/>
    <col min="6658" max="6658" width="36.85546875" style="2" customWidth="1"/>
    <col min="6659" max="6659" width="16.85546875" style="2" customWidth="1"/>
    <col min="6660" max="6660" width="16.7109375" style="2" customWidth="1"/>
    <col min="6661" max="6661" width="16" style="2" customWidth="1"/>
    <col min="6662" max="6662" width="16.5703125" style="2" customWidth="1"/>
    <col min="6663" max="6663" width="18.42578125" style="2" customWidth="1"/>
    <col min="6664" max="6664" width="17" style="2" customWidth="1"/>
    <col min="6665" max="6665" width="15.28515625" style="2" bestFit="1" customWidth="1"/>
    <col min="6666" max="6666" width="18.28515625" style="2" customWidth="1"/>
    <col min="6667" max="6667" width="16.5703125" style="2" customWidth="1"/>
    <col min="6668" max="6668" width="17.42578125" style="2" customWidth="1"/>
    <col min="6669" max="6669" width="14.28515625" style="2" bestFit="1" customWidth="1"/>
    <col min="6670" max="6912" width="9.140625" style="2"/>
    <col min="6913" max="6913" width="2.42578125" style="2" customWidth="1"/>
    <col min="6914" max="6914" width="36.85546875" style="2" customWidth="1"/>
    <col min="6915" max="6915" width="16.85546875" style="2" customWidth="1"/>
    <col min="6916" max="6916" width="16.7109375" style="2" customWidth="1"/>
    <col min="6917" max="6917" width="16" style="2" customWidth="1"/>
    <col min="6918" max="6918" width="16.5703125" style="2" customWidth="1"/>
    <col min="6919" max="6919" width="18.42578125" style="2" customWidth="1"/>
    <col min="6920" max="6920" width="17" style="2" customWidth="1"/>
    <col min="6921" max="6921" width="15.28515625" style="2" bestFit="1" customWidth="1"/>
    <col min="6922" max="6922" width="18.28515625" style="2" customWidth="1"/>
    <col min="6923" max="6923" width="16.5703125" style="2" customWidth="1"/>
    <col min="6924" max="6924" width="17.42578125" style="2" customWidth="1"/>
    <col min="6925" max="6925" width="14.28515625" style="2" bestFit="1" customWidth="1"/>
    <col min="6926" max="7168" width="9.140625" style="2"/>
    <col min="7169" max="7169" width="2.42578125" style="2" customWidth="1"/>
    <col min="7170" max="7170" width="36.85546875" style="2" customWidth="1"/>
    <col min="7171" max="7171" width="16.85546875" style="2" customWidth="1"/>
    <col min="7172" max="7172" width="16.7109375" style="2" customWidth="1"/>
    <col min="7173" max="7173" width="16" style="2" customWidth="1"/>
    <col min="7174" max="7174" width="16.5703125" style="2" customWidth="1"/>
    <col min="7175" max="7175" width="18.42578125" style="2" customWidth="1"/>
    <col min="7176" max="7176" width="17" style="2" customWidth="1"/>
    <col min="7177" max="7177" width="15.28515625" style="2" bestFit="1" customWidth="1"/>
    <col min="7178" max="7178" width="18.28515625" style="2" customWidth="1"/>
    <col min="7179" max="7179" width="16.5703125" style="2" customWidth="1"/>
    <col min="7180" max="7180" width="17.42578125" style="2" customWidth="1"/>
    <col min="7181" max="7181" width="14.28515625" style="2" bestFit="1" customWidth="1"/>
    <col min="7182" max="7424" width="9.140625" style="2"/>
    <col min="7425" max="7425" width="2.42578125" style="2" customWidth="1"/>
    <col min="7426" max="7426" width="36.85546875" style="2" customWidth="1"/>
    <col min="7427" max="7427" width="16.85546875" style="2" customWidth="1"/>
    <col min="7428" max="7428" width="16.7109375" style="2" customWidth="1"/>
    <col min="7429" max="7429" width="16" style="2" customWidth="1"/>
    <col min="7430" max="7430" width="16.5703125" style="2" customWidth="1"/>
    <col min="7431" max="7431" width="18.42578125" style="2" customWidth="1"/>
    <col min="7432" max="7432" width="17" style="2" customWidth="1"/>
    <col min="7433" max="7433" width="15.28515625" style="2" bestFit="1" customWidth="1"/>
    <col min="7434" max="7434" width="18.28515625" style="2" customWidth="1"/>
    <col min="7435" max="7435" width="16.5703125" style="2" customWidth="1"/>
    <col min="7436" max="7436" width="17.42578125" style="2" customWidth="1"/>
    <col min="7437" max="7437" width="14.28515625" style="2" bestFit="1" customWidth="1"/>
    <col min="7438" max="7680" width="9.140625" style="2"/>
    <col min="7681" max="7681" width="2.42578125" style="2" customWidth="1"/>
    <col min="7682" max="7682" width="36.85546875" style="2" customWidth="1"/>
    <col min="7683" max="7683" width="16.85546875" style="2" customWidth="1"/>
    <col min="7684" max="7684" width="16.7109375" style="2" customWidth="1"/>
    <col min="7685" max="7685" width="16" style="2" customWidth="1"/>
    <col min="7686" max="7686" width="16.5703125" style="2" customWidth="1"/>
    <col min="7687" max="7687" width="18.42578125" style="2" customWidth="1"/>
    <col min="7688" max="7688" width="17" style="2" customWidth="1"/>
    <col min="7689" max="7689" width="15.28515625" style="2" bestFit="1" customWidth="1"/>
    <col min="7690" max="7690" width="18.28515625" style="2" customWidth="1"/>
    <col min="7691" max="7691" width="16.5703125" style="2" customWidth="1"/>
    <col min="7692" max="7692" width="17.42578125" style="2" customWidth="1"/>
    <col min="7693" max="7693" width="14.28515625" style="2" bestFit="1" customWidth="1"/>
    <col min="7694" max="7936" width="9.140625" style="2"/>
    <col min="7937" max="7937" width="2.42578125" style="2" customWidth="1"/>
    <col min="7938" max="7938" width="36.85546875" style="2" customWidth="1"/>
    <col min="7939" max="7939" width="16.85546875" style="2" customWidth="1"/>
    <col min="7940" max="7940" width="16.7109375" style="2" customWidth="1"/>
    <col min="7941" max="7941" width="16" style="2" customWidth="1"/>
    <col min="7942" max="7942" width="16.5703125" style="2" customWidth="1"/>
    <col min="7943" max="7943" width="18.42578125" style="2" customWidth="1"/>
    <col min="7944" max="7944" width="17" style="2" customWidth="1"/>
    <col min="7945" max="7945" width="15.28515625" style="2" bestFit="1" customWidth="1"/>
    <col min="7946" max="7946" width="18.28515625" style="2" customWidth="1"/>
    <col min="7947" max="7947" width="16.5703125" style="2" customWidth="1"/>
    <col min="7948" max="7948" width="17.42578125" style="2" customWidth="1"/>
    <col min="7949" max="7949" width="14.28515625" style="2" bestFit="1" customWidth="1"/>
    <col min="7950" max="8192" width="9.140625" style="2"/>
    <col min="8193" max="8193" width="2.42578125" style="2" customWidth="1"/>
    <col min="8194" max="8194" width="36.85546875" style="2" customWidth="1"/>
    <col min="8195" max="8195" width="16.85546875" style="2" customWidth="1"/>
    <col min="8196" max="8196" width="16.7109375" style="2" customWidth="1"/>
    <col min="8197" max="8197" width="16" style="2" customWidth="1"/>
    <col min="8198" max="8198" width="16.5703125" style="2" customWidth="1"/>
    <col min="8199" max="8199" width="18.42578125" style="2" customWidth="1"/>
    <col min="8200" max="8200" width="17" style="2" customWidth="1"/>
    <col min="8201" max="8201" width="15.28515625" style="2" bestFit="1" customWidth="1"/>
    <col min="8202" max="8202" width="18.28515625" style="2" customWidth="1"/>
    <col min="8203" max="8203" width="16.5703125" style="2" customWidth="1"/>
    <col min="8204" max="8204" width="17.42578125" style="2" customWidth="1"/>
    <col min="8205" max="8205" width="14.28515625" style="2" bestFit="1" customWidth="1"/>
    <col min="8206" max="8448" width="9.140625" style="2"/>
    <col min="8449" max="8449" width="2.42578125" style="2" customWidth="1"/>
    <col min="8450" max="8450" width="36.85546875" style="2" customWidth="1"/>
    <col min="8451" max="8451" width="16.85546875" style="2" customWidth="1"/>
    <col min="8452" max="8452" width="16.7109375" style="2" customWidth="1"/>
    <col min="8453" max="8453" width="16" style="2" customWidth="1"/>
    <col min="8454" max="8454" width="16.5703125" style="2" customWidth="1"/>
    <col min="8455" max="8455" width="18.42578125" style="2" customWidth="1"/>
    <col min="8456" max="8456" width="17" style="2" customWidth="1"/>
    <col min="8457" max="8457" width="15.28515625" style="2" bestFit="1" customWidth="1"/>
    <col min="8458" max="8458" width="18.28515625" style="2" customWidth="1"/>
    <col min="8459" max="8459" width="16.5703125" style="2" customWidth="1"/>
    <col min="8460" max="8460" width="17.42578125" style="2" customWidth="1"/>
    <col min="8461" max="8461" width="14.28515625" style="2" bestFit="1" customWidth="1"/>
    <col min="8462" max="8704" width="9.140625" style="2"/>
    <col min="8705" max="8705" width="2.42578125" style="2" customWidth="1"/>
    <col min="8706" max="8706" width="36.85546875" style="2" customWidth="1"/>
    <col min="8707" max="8707" width="16.85546875" style="2" customWidth="1"/>
    <col min="8708" max="8708" width="16.7109375" style="2" customWidth="1"/>
    <col min="8709" max="8709" width="16" style="2" customWidth="1"/>
    <col min="8710" max="8710" width="16.5703125" style="2" customWidth="1"/>
    <col min="8711" max="8711" width="18.42578125" style="2" customWidth="1"/>
    <col min="8712" max="8712" width="17" style="2" customWidth="1"/>
    <col min="8713" max="8713" width="15.28515625" style="2" bestFit="1" customWidth="1"/>
    <col min="8714" max="8714" width="18.28515625" style="2" customWidth="1"/>
    <col min="8715" max="8715" width="16.5703125" style="2" customWidth="1"/>
    <col min="8716" max="8716" width="17.42578125" style="2" customWidth="1"/>
    <col min="8717" max="8717" width="14.28515625" style="2" bestFit="1" customWidth="1"/>
    <col min="8718" max="8960" width="9.140625" style="2"/>
    <col min="8961" max="8961" width="2.42578125" style="2" customWidth="1"/>
    <col min="8962" max="8962" width="36.85546875" style="2" customWidth="1"/>
    <col min="8963" max="8963" width="16.85546875" style="2" customWidth="1"/>
    <col min="8964" max="8964" width="16.7109375" style="2" customWidth="1"/>
    <col min="8965" max="8965" width="16" style="2" customWidth="1"/>
    <col min="8966" max="8966" width="16.5703125" style="2" customWidth="1"/>
    <col min="8967" max="8967" width="18.42578125" style="2" customWidth="1"/>
    <col min="8968" max="8968" width="17" style="2" customWidth="1"/>
    <col min="8969" max="8969" width="15.28515625" style="2" bestFit="1" customWidth="1"/>
    <col min="8970" max="8970" width="18.28515625" style="2" customWidth="1"/>
    <col min="8971" max="8971" width="16.5703125" style="2" customWidth="1"/>
    <col min="8972" max="8972" width="17.42578125" style="2" customWidth="1"/>
    <col min="8973" max="8973" width="14.28515625" style="2" bestFit="1" customWidth="1"/>
    <col min="8974" max="9216" width="9.140625" style="2"/>
    <col min="9217" max="9217" width="2.42578125" style="2" customWidth="1"/>
    <col min="9218" max="9218" width="36.85546875" style="2" customWidth="1"/>
    <col min="9219" max="9219" width="16.85546875" style="2" customWidth="1"/>
    <col min="9220" max="9220" width="16.7109375" style="2" customWidth="1"/>
    <col min="9221" max="9221" width="16" style="2" customWidth="1"/>
    <col min="9222" max="9222" width="16.5703125" style="2" customWidth="1"/>
    <col min="9223" max="9223" width="18.42578125" style="2" customWidth="1"/>
    <col min="9224" max="9224" width="17" style="2" customWidth="1"/>
    <col min="9225" max="9225" width="15.28515625" style="2" bestFit="1" customWidth="1"/>
    <col min="9226" max="9226" width="18.28515625" style="2" customWidth="1"/>
    <col min="9227" max="9227" width="16.5703125" style="2" customWidth="1"/>
    <col min="9228" max="9228" width="17.42578125" style="2" customWidth="1"/>
    <col min="9229" max="9229" width="14.28515625" style="2" bestFit="1" customWidth="1"/>
    <col min="9230" max="9472" width="9.140625" style="2"/>
    <col min="9473" max="9473" width="2.42578125" style="2" customWidth="1"/>
    <col min="9474" max="9474" width="36.85546875" style="2" customWidth="1"/>
    <col min="9475" max="9475" width="16.85546875" style="2" customWidth="1"/>
    <col min="9476" max="9476" width="16.7109375" style="2" customWidth="1"/>
    <col min="9477" max="9477" width="16" style="2" customWidth="1"/>
    <col min="9478" max="9478" width="16.5703125" style="2" customWidth="1"/>
    <col min="9479" max="9479" width="18.42578125" style="2" customWidth="1"/>
    <col min="9480" max="9480" width="17" style="2" customWidth="1"/>
    <col min="9481" max="9481" width="15.28515625" style="2" bestFit="1" customWidth="1"/>
    <col min="9482" max="9482" width="18.28515625" style="2" customWidth="1"/>
    <col min="9483" max="9483" width="16.5703125" style="2" customWidth="1"/>
    <col min="9484" max="9484" width="17.42578125" style="2" customWidth="1"/>
    <col min="9485" max="9485" width="14.28515625" style="2" bestFit="1" customWidth="1"/>
    <col min="9486" max="9728" width="9.140625" style="2"/>
    <col min="9729" max="9729" width="2.42578125" style="2" customWidth="1"/>
    <col min="9730" max="9730" width="36.85546875" style="2" customWidth="1"/>
    <col min="9731" max="9731" width="16.85546875" style="2" customWidth="1"/>
    <col min="9732" max="9732" width="16.7109375" style="2" customWidth="1"/>
    <col min="9733" max="9733" width="16" style="2" customWidth="1"/>
    <col min="9734" max="9734" width="16.5703125" style="2" customWidth="1"/>
    <col min="9735" max="9735" width="18.42578125" style="2" customWidth="1"/>
    <col min="9736" max="9736" width="17" style="2" customWidth="1"/>
    <col min="9737" max="9737" width="15.28515625" style="2" bestFit="1" customWidth="1"/>
    <col min="9738" max="9738" width="18.28515625" style="2" customWidth="1"/>
    <col min="9739" max="9739" width="16.5703125" style="2" customWidth="1"/>
    <col min="9740" max="9740" width="17.42578125" style="2" customWidth="1"/>
    <col min="9741" max="9741" width="14.28515625" style="2" bestFit="1" customWidth="1"/>
    <col min="9742" max="9984" width="9.140625" style="2"/>
    <col min="9985" max="9985" width="2.42578125" style="2" customWidth="1"/>
    <col min="9986" max="9986" width="36.85546875" style="2" customWidth="1"/>
    <col min="9987" max="9987" width="16.85546875" style="2" customWidth="1"/>
    <col min="9988" max="9988" width="16.7109375" style="2" customWidth="1"/>
    <col min="9989" max="9989" width="16" style="2" customWidth="1"/>
    <col min="9990" max="9990" width="16.5703125" style="2" customWidth="1"/>
    <col min="9991" max="9991" width="18.42578125" style="2" customWidth="1"/>
    <col min="9992" max="9992" width="17" style="2" customWidth="1"/>
    <col min="9993" max="9993" width="15.28515625" style="2" bestFit="1" customWidth="1"/>
    <col min="9994" max="9994" width="18.28515625" style="2" customWidth="1"/>
    <col min="9995" max="9995" width="16.5703125" style="2" customWidth="1"/>
    <col min="9996" max="9996" width="17.42578125" style="2" customWidth="1"/>
    <col min="9997" max="9997" width="14.28515625" style="2" bestFit="1" customWidth="1"/>
    <col min="9998" max="10240" width="9.140625" style="2"/>
    <col min="10241" max="10241" width="2.42578125" style="2" customWidth="1"/>
    <col min="10242" max="10242" width="36.85546875" style="2" customWidth="1"/>
    <col min="10243" max="10243" width="16.85546875" style="2" customWidth="1"/>
    <col min="10244" max="10244" width="16.7109375" style="2" customWidth="1"/>
    <col min="10245" max="10245" width="16" style="2" customWidth="1"/>
    <col min="10246" max="10246" width="16.5703125" style="2" customWidth="1"/>
    <col min="10247" max="10247" width="18.42578125" style="2" customWidth="1"/>
    <col min="10248" max="10248" width="17" style="2" customWidth="1"/>
    <col min="10249" max="10249" width="15.28515625" style="2" bestFit="1" customWidth="1"/>
    <col min="10250" max="10250" width="18.28515625" style="2" customWidth="1"/>
    <col min="10251" max="10251" width="16.5703125" style="2" customWidth="1"/>
    <col min="10252" max="10252" width="17.42578125" style="2" customWidth="1"/>
    <col min="10253" max="10253" width="14.28515625" style="2" bestFit="1" customWidth="1"/>
    <col min="10254" max="10496" width="9.140625" style="2"/>
    <col min="10497" max="10497" width="2.42578125" style="2" customWidth="1"/>
    <col min="10498" max="10498" width="36.85546875" style="2" customWidth="1"/>
    <col min="10499" max="10499" width="16.85546875" style="2" customWidth="1"/>
    <col min="10500" max="10500" width="16.7109375" style="2" customWidth="1"/>
    <col min="10501" max="10501" width="16" style="2" customWidth="1"/>
    <col min="10502" max="10502" width="16.5703125" style="2" customWidth="1"/>
    <col min="10503" max="10503" width="18.42578125" style="2" customWidth="1"/>
    <col min="10504" max="10504" width="17" style="2" customWidth="1"/>
    <col min="10505" max="10505" width="15.28515625" style="2" bestFit="1" customWidth="1"/>
    <col min="10506" max="10506" width="18.28515625" style="2" customWidth="1"/>
    <col min="10507" max="10507" width="16.5703125" style="2" customWidth="1"/>
    <col min="10508" max="10508" width="17.42578125" style="2" customWidth="1"/>
    <col min="10509" max="10509" width="14.28515625" style="2" bestFit="1" customWidth="1"/>
    <col min="10510" max="10752" width="9.140625" style="2"/>
    <col min="10753" max="10753" width="2.42578125" style="2" customWidth="1"/>
    <col min="10754" max="10754" width="36.85546875" style="2" customWidth="1"/>
    <col min="10755" max="10755" width="16.85546875" style="2" customWidth="1"/>
    <col min="10756" max="10756" width="16.7109375" style="2" customWidth="1"/>
    <col min="10757" max="10757" width="16" style="2" customWidth="1"/>
    <col min="10758" max="10758" width="16.5703125" style="2" customWidth="1"/>
    <col min="10759" max="10759" width="18.42578125" style="2" customWidth="1"/>
    <col min="10760" max="10760" width="17" style="2" customWidth="1"/>
    <col min="10761" max="10761" width="15.28515625" style="2" bestFit="1" customWidth="1"/>
    <col min="10762" max="10762" width="18.28515625" style="2" customWidth="1"/>
    <col min="10763" max="10763" width="16.5703125" style="2" customWidth="1"/>
    <col min="10764" max="10764" width="17.42578125" style="2" customWidth="1"/>
    <col min="10765" max="10765" width="14.28515625" style="2" bestFit="1" customWidth="1"/>
    <col min="10766" max="11008" width="9.140625" style="2"/>
    <col min="11009" max="11009" width="2.42578125" style="2" customWidth="1"/>
    <col min="11010" max="11010" width="36.85546875" style="2" customWidth="1"/>
    <col min="11011" max="11011" width="16.85546875" style="2" customWidth="1"/>
    <col min="11012" max="11012" width="16.7109375" style="2" customWidth="1"/>
    <col min="11013" max="11013" width="16" style="2" customWidth="1"/>
    <col min="11014" max="11014" width="16.5703125" style="2" customWidth="1"/>
    <col min="11015" max="11015" width="18.42578125" style="2" customWidth="1"/>
    <col min="11016" max="11016" width="17" style="2" customWidth="1"/>
    <col min="11017" max="11017" width="15.28515625" style="2" bestFit="1" customWidth="1"/>
    <col min="11018" max="11018" width="18.28515625" style="2" customWidth="1"/>
    <col min="11019" max="11019" width="16.5703125" style="2" customWidth="1"/>
    <col min="11020" max="11020" width="17.42578125" style="2" customWidth="1"/>
    <col min="11021" max="11021" width="14.28515625" style="2" bestFit="1" customWidth="1"/>
    <col min="11022" max="11264" width="9.140625" style="2"/>
    <col min="11265" max="11265" width="2.42578125" style="2" customWidth="1"/>
    <col min="11266" max="11266" width="36.85546875" style="2" customWidth="1"/>
    <col min="11267" max="11267" width="16.85546875" style="2" customWidth="1"/>
    <col min="11268" max="11268" width="16.7109375" style="2" customWidth="1"/>
    <col min="11269" max="11269" width="16" style="2" customWidth="1"/>
    <col min="11270" max="11270" width="16.5703125" style="2" customWidth="1"/>
    <col min="11271" max="11271" width="18.42578125" style="2" customWidth="1"/>
    <col min="11272" max="11272" width="17" style="2" customWidth="1"/>
    <col min="11273" max="11273" width="15.28515625" style="2" bestFit="1" customWidth="1"/>
    <col min="11274" max="11274" width="18.28515625" style="2" customWidth="1"/>
    <col min="11275" max="11275" width="16.5703125" style="2" customWidth="1"/>
    <col min="11276" max="11276" width="17.42578125" style="2" customWidth="1"/>
    <col min="11277" max="11277" width="14.28515625" style="2" bestFit="1" customWidth="1"/>
    <col min="11278" max="11520" width="9.140625" style="2"/>
    <col min="11521" max="11521" width="2.42578125" style="2" customWidth="1"/>
    <col min="11522" max="11522" width="36.85546875" style="2" customWidth="1"/>
    <col min="11523" max="11523" width="16.85546875" style="2" customWidth="1"/>
    <col min="11524" max="11524" width="16.7109375" style="2" customWidth="1"/>
    <col min="11525" max="11525" width="16" style="2" customWidth="1"/>
    <col min="11526" max="11526" width="16.5703125" style="2" customWidth="1"/>
    <col min="11527" max="11527" width="18.42578125" style="2" customWidth="1"/>
    <col min="11528" max="11528" width="17" style="2" customWidth="1"/>
    <col min="11529" max="11529" width="15.28515625" style="2" bestFit="1" customWidth="1"/>
    <col min="11530" max="11530" width="18.28515625" style="2" customWidth="1"/>
    <col min="11531" max="11531" width="16.5703125" style="2" customWidth="1"/>
    <col min="11532" max="11532" width="17.42578125" style="2" customWidth="1"/>
    <col min="11533" max="11533" width="14.28515625" style="2" bestFit="1" customWidth="1"/>
    <col min="11534" max="11776" width="9.140625" style="2"/>
    <col min="11777" max="11777" width="2.42578125" style="2" customWidth="1"/>
    <col min="11778" max="11778" width="36.85546875" style="2" customWidth="1"/>
    <col min="11779" max="11779" width="16.85546875" style="2" customWidth="1"/>
    <col min="11780" max="11780" width="16.7109375" style="2" customWidth="1"/>
    <col min="11781" max="11781" width="16" style="2" customWidth="1"/>
    <col min="11782" max="11782" width="16.5703125" style="2" customWidth="1"/>
    <col min="11783" max="11783" width="18.42578125" style="2" customWidth="1"/>
    <col min="11784" max="11784" width="17" style="2" customWidth="1"/>
    <col min="11785" max="11785" width="15.28515625" style="2" bestFit="1" customWidth="1"/>
    <col min="11786" max="11786" width="18.28515625" style="2" customWidth="1"/>
    <col min="11787" max="11787" width="16.5703125" style="2" customWidth="1"/>
    <col min="11788" max="11788" width="17.42578125" style="2" customWidth="1"/>
    <col min="11789" max="11789" width="14.28515625" style="2" bestFit="1" customWidth="1"/>
    <col min="11790" max="12032" width="9.140625" style="2"/>
    <col min="12033" max="12033" width="2.42578125" style="2" customWidth="1"/>
    <col min="12034" max="12034" width="36.85546875" style="2" customWidth="1"/>
    <col min="12035" max="12035" width="16.85546875" style="2" customWidth="1"/>
    <col min="12036" max="12036" width="16.7109375" style="2" customWidth="1"/>
    <col min="12037" max="12037" width="16" style="2" customWidth="1"/>
    <col min="12038" max="12038" width="16.5703125" style="2" customWidth="1"/>
    <col min="12039" max="12039" width="18.42578125" style="2" customWidth="1"/>
    <col min="12040" max="12040" width="17" style="2" customWidth="1"/>
    <col min="12041" max="12041" width="15.28515625" style="2" bestFit="1" customWidth="1"/>
    <col min="12042" max="12042" width="18.28515625" style="2" customWidth="1"/>
    <col min="12043" max="12043" width="16.5703125" style="2" customWidth="1"/>
    <col min="12044" max="12044" width="17.42578125" style="2" customWidth="1"/>
    <col min="12045" max="12045" width="14.28515625" style="2" bestFit="1" customWidth="1"/>
    <col min="12046" max="12288" width="9.140625" style="2"/>
    <col min="12289" max="12289" width="2.42578125" style="2" customWidth="1"/>
    <col min="12290" max="12290" width="36.85546875" style="2" customWidth="1"/>
    <col min="12291" max="12291" width="16.85546875" style="2" customWidth="1"/>
    <col min="12292" max="12292" width="16.7109375" style="2" customWidth="1"/>
    <col min="12293" max="12293" width="16" style="2" customWidth="1"/>
    <col min="12294" max="12294" width="16.5703125" style="2" customWidth="1"/>
    <col min="12295" max="12295" width="18.42578125" style="2" customWidth="1"/>
    <col min="12296" max="12296" width="17" style="2" customWidth="1"/>
    <col min="12297" max="12297" width="15.28515625" style="2" bestFit="1" customWidth="1"/>
    <col min="12298" max="12298" width="18.28515625" style="2" customWidth="1"/>
    <col min="12299" max="12299" width="16.5703125" style="2" customWidth="1"/>
    <col min="12300" max="12300" width="17.42578125" style="2" customWidth="1"/>
    <col min="12301" max="12301" width="14.28515625" style="2" bestFit="1" customWidth="1"/>
    <col min="12302" max="12544" width="9.140625" style="2"/>
    <col min="12545" max="12545" width="2.42578125" style="2" customWidth="1"/>
    <col min="12546" max="12546" width="36.85546875" style="2" customWidth="1"/>
    <col min="12547" max="12547" width="16.85546875" style="2" customWidth="1"/>
    <col min="12548" max="12548" width="16.7109375" style="2" customWidth="1"/>
    <col min="12549" max="12549" width="16" style="2" customWidth="1"/>
    <col min="12550" max="12550" width="16.5703125" style="2" customWidth="1"/>
    <col min="12551" max="12551" width="18.42578125" style="2" customWidth="1"/>
    <col min="12552" max="12552" width="17" style="2" customWidth="1"/>
    <col min="12553" max="12553" width="15.28515625" style="2" bestFit="1" customWidth="1"/>
    <col min="12554" max="12554" width="18.28515625" style="2" customWidth="1"/>
    <col min="12555" max="12555" width="16.5703125" style="2" customWidth="1"/>
    <col min="12556" max="12556" width="17.42578125" style="2" customWidth="1"/>
    <col min="12557" max="12557" width="14.28515625" style="2" bestFit="1" customWidth="1"/>
    <col min="12558" max="12800" width="9.140625" style="2"/>
    <col min="12801" max="12801" width="2.42578125" style="2" customWidth="1"/>
    <col min="12802" max="12802" width="36.85546875" style="2" customWidth="1"/>
    <col min="12803" max="12803" width="16.85546875" style="2" customWidth="1"/>
    <col min="12804" max="12804" width="16.7109375" style="2" customWidth="1"/>
    <col min="12805" max="12805" width="16" style="2" customWidth="1"/>
    <col min="12806" max="12806" width="16.5703125" style="2" customWidth="1"/>
    <col min="12807" max="12807" width="18.42578125" style="2" customWidth="1"/>
    <col min="12808" max="12808" width="17" style="2" customWidth="1"/>
    <col min="12809" max="12809" width="15.28515625" style="2" bestFit="1" customWidth="1"/>
    <col min="12810" max="12810" width="18.28515625" style="2" customWidth="1"/>
    <col min="12811" max="12811" width="16.5703125" style="2" customWidth="1"/>
    <col min="12812" max="12812" width="17.42578125" style="2" customWidth="1"/>
    <col min="12813" max="12813" width="14.28515625" style="2" bestFit="1" customWidth="1"/>
    <col min="12814" max="13056" width="9.140625" style="2"/>
    <col min="13057" max="13057" width="2.42578125" style="2" customWidth="1"/>
    <col min="13058" max="13058" width="36.85546875" style="2" customWidth="1"/>
    <col min="13059" max="13059" width="16.85546875" style="2" customWidth="1"/>
    <col min="13060" max="13060" width="16.7109375" style="2" customWidth="1"/>
    <col min="13061" max="13061" width="16" style="2" customWidth="1"/>
    <col min="13062" max="13062" width="16.5703125" style="2" customWidth="1"/>
    <col min="13063" max="13063" width="18.42578125" style="2" customWidth="1"/>
    <col min="13064" max="13064" width="17" style="2" customWidth="1"/>
    <col min="13065" max="13065" width="15.28515625" style="2" bestFit="1" customWidth="1"/>
    <col min="13066" max="13066" width="18.28515625" style="2" customWidth="1"/>
    <col min="13067" max="13067" width="16.5703125" style="2" customWidth="1"/>
    <col min="13068" max="13068" width="17.42578125" style="2" customWidth="1"/>
    <col min="13069" max="13069" width="14.28515625" style="2" bestFit="1" customWidth="1"/>
    <col min="13070" max="13312" width="9.140625" style="2"/>
    <col min="13313" max="13313" width="2.42578125" style="2" customWidth="1"/>
    <col min="13314" max="13314" width="36.85546875" style="2" customWidth="1"/>
    <col min="13315" max="13315" width="16.85546875" style="2" customWidth="1"/>
    <col min="13316" max="13316" width="16.7109375" style="2" customWidth="1"/>
    <col min="13317" max="13317" width="16" style="2" customWidth="1"/>
    <col min="13318" max="13318" width="16.5703125" style="2" customWidth="1"/>
    <col min="13319" max="13319" width="18.42578125" style="2" customWidth="1"/>
    <col min="13320" max="13320" width="17" style="2" customWidth="1"/>
    <col min="13321" max="13321" width="15.28515625" style="2" bestFit="1" customWidth="1"/>
    <col min="13322" max="13322" width="18.28515625" style="2" customWidth="1"/>
    <col min="13323" max="13323" width="16.5703125" style="2" customWidth="1"/>
    <col min="13324" max="13324" width="17.42578125" style="2" customWidth="1"/>
    <col min="13325" max="13325" width="14.28515625" style="2" bestFit="1" customWidth="1"/>
    <col min="13326" max="13568" width="9.140625" style="2"/>
    <col min="13569" max="13569" width="2.42578125" style="2" customWidth="1"/>
    <col min="13570" max="13570" width="36.85546875" style="2" customWidth="1"/>
    <col min="13571" max="13571" width="16.85546875" style="2" customWidth="1"/>
    <col min="13572" max="13572" width="16.7109375" style="2" customWidth="1"/>
    <col min="13573" max="13573" width="16" style="2" customWidth="1"/>
    <col min="13574" max="13574" width="16.5703125" style="2" customWidth="1"/>
    <col min="13575" max="13575" width="18.42578125" style="2" customWidth="1"/>
    <col min="13576" max="13576" width="17" style="2" customWidth="1"/>
    <col min="13577" max="13577" width="15.28515625" style="2" bestFit="1" customWidth="1"/>
    <col min="13578" max="13578" width="18.28515625" style="2" customWidth="1"/>
    <col min="13579" max="13579" width="16.5703125" style="2" customWidth="1"/>
    <col min="13580" max="13580" width="17.42578125" style="2" customWidth="1"/>
    <col min="13581" max="13581" width="14.28515625" style="2" bestFit="1" customWidth="1"/>
    <col min="13582" max="13824" width="9.140625" style="2"/>
    <col min="13825" max="13825" width="2.42578125" style="2" customWidth="1"/>
    <col min="13826" max="13826" width="36.85546875" style="2" customWidth="1"/>
    <col min="13827" max="13827" width="16.85546875" style="2" customWidth="1"/>
    <col min="13828" max="13828" width="16.7109375" style="2" customWidth="1"/>
    <col min="13829" max="13829" width="16" style="2" customWidth="1"/>
    <col min="13830" max="13830" width="16.5703125" style="2" customWidth="1"/>
    <col min="13831" max="13831" width="18.42578125" style="2" customWidth="1"/>
    <col min="13832" max="13832" width="17" style="2" customWidth="1"/>
    <col min="13833" max="13833" width="15.28515625" style="2" bestFit="1" customWidth="1"/>
    <col min="13834" max="13834" width="18.28515625" style="2" customWidth="1"/>
    <col min="13835" max="13835" width="16.5703125" style="2" customWidth="1"/>
    <col min="13836" max="13836" width="17.42578125" style="2" customWidth="1"/>
    <col min="13837" max="13837" width="14.28515625" style="2" bestFit="1" customWidth="1"/>
    <col min="13838" max="14080" width="9.140625" style="2"/>
    <col min="14081" max="14081" width="2.42578125" style="2" customWidth="1"/>
    <col min="14082" max="14082" width="36.85546875" style="2" customWidth="1"/>
    <col min="14083" max="14083" width="16.85546875" style="2" customWidth="1"/>
    <col min="14084" max="14084" width="16.7109375" style="2" customWidth="1"/>
    <col min="14085" max="14085" width="16" style="2" customWidth="1"/>
    <col min="14086" max="14086" width="16.5703125" style="2" customWidth="1"/>
    <col min="14087" max="14087" width="18.42578125" style="2" customWidth="1"/>
    <col min="14088" max="14088" width="17" style="2" customWidth="1"/>
    <col min="14089" max="14089" width="15.28515625" style="2" bestFit="1" customWidth="1"/>
    <col min="14090" max="14090" width="18.28515625" style="2" customWidth="1"/>
    <col min="14091" max="14091" width="16.5703125" style="2" customWidth="1"/>
    <col min="14092" max="14092" width="17.42578125" style="2" customWidth="1"/>
    <col min="14093" max="14093" width="14.28515625" style="2" bestFit="1" customWidth="1"/>
    <col min="14094" max="14336" width="9.140625" style="2"/>
    <col min="14337" max="14337" width="2.42578125" style="2" customWidth="1"/>
    <col min="14338" max="14338" width="36.85546875" style="2" customWidth="1"/>
    <col min="14339" max="14339" width="16.85546875" style="2" customWidth="1"/>
    <col min="14340" max="14340" width="16.7109375" style="2" customWidth="1"/>
    <col min="14341" max="14341" width="16" style="2" customWidth="1"/>
    <col min="14342" max="14342" width="16.5703125" style="2" customWidth="1"/>
    <col min="14343" max="14343" width="18.42578125" style="2" customWidth="1"/>
    <col min="14344" max="14344" width="17" style="2" customWidth="1"/>
    <col min="14345" max="14345" width="15.28515625" style="2" bestFit="1" customWidth="1"/>
    <col min="14346" max="14346" width="18.28515625" style="2" customWidth="1"/>
    <col min="14347" max="14347" width="16.5703125" style="2" customWidth="1"/>
    <col min="14348" max="14348" width="17.42578125" style="2" customWidth="1"/>
    <col min="14349" max="14349" width="14.28515625" style="2" bestFit="1" customWidth="1"/>
    <col min="14350" max="14592" width="9.140625" style="2"/>
    <col min="14593" max="14593" width="2.42578125" style="2" customWidth="1"/>
    <col min="14594" max="14594" width="36.85546875" style="2" customWidth="1"/>
    <col min="14595" max="14595" width="16.85546875" style="2" customWidth="1"/>
    <col min="14596" max="14596" width="16.7109375" style="2" customWidth="1"/>
    <col min="14597" max="14597" width="16" style="2" customWidth="1"/>
    <col min="14598" max="14598" width="16.5703125" style="2" customWidth="1"/>
    <col min="14599" max="14599" width="18.42578125" style="2" customWidth="1"/>
    <col min="14600" max="14600" width="17" style="2" customWidth="1"/>
    <col min="14601" max="14601" width="15.28515625" style="2" bestFit="1" customWidth="1"/>
    <col min="14602" max="14602" width="18.28515625" style="2" customWidth="1"/>
    <col min="14603" max="14603" width="16.5703125" style="2" customWidth="1"/>
    <col min="14604" max="14604" width="17.42578125" style="2" customWidth="1"/>
    <col min="14605" max="14605" width="14.28515625" style="2" bestFit="1" customWidth="1"/>
    <col min="14606" max="14848" width="9.140625" style="2"/>
    <col min="14849" max="14849" width="2.42578125" style="2" customWidth="1"/>
    <col min="14850" max="14850" width="36.85546875" style="2" customWidth="1"/>
    <col min="14851" max="14851" width="16.85546875" style="2" customWidth="1"/>
    <col min="14852" max="14852" width="16.7109375" style="2" customWidth="1"/>
    <col min="14853" max="14853" width="16" style="2" customWidth="1"/>
    <col min="14854" max="14854" width="16.5703125" style="2" customWidth="1"/>
    <col min="14855" max="14855" width="18.42578125" style="2" customWidth="1"/>
    <col min="14856" max="14856" width="17" style="2" customWidth="1"/>
    <col min="14857" max="14857" width="15.28515625" style="2" bestFit="1" customWidth="1"/>
    <col min="14858" max="14858" width="18.28515625" style="2" customWidth="1"/>
    <col min="14859" max="14859" width="16.5703125" style="2" customWidth="1"/>
    <col min="14860" max="14860" width="17.42578125" style="2" customWidth="1"/>
    <col min="14861" max="14861" width="14.28515625" style="2" bestFit="1" customWidth="1"/>
    <col min="14862" max="15104" width="9.140625" style="2"/>
    <col min="15105" max="15105" width="2.42578125" style="2" customWidth="1"/>
    <col min="15106" max="15106" width="36.85546875" style="2" customWidth="1"/>
    <col min="15107" max="15107" width="16.85546875" style="2" customWidth="1"/>
    <col min="15108" max="15108" width="16.7109375" style="2" customWidth="1"/>
    <col min="15109" max="15109" width="16" style="2" customWidth="1"/>
    <col min="15110" max="15110" width="16.5703125" style="2" customWidth="1"/>
    <col min="15111" max="15111" width="18.42578125" style="2" customWidth="1"/>
    <col min="15112" max="15112" width="17" style="2" customWidth="1"/>
    <col min="15113" max="15113" width="15.28515625" style="2" bestFit="1" customWidth="1"/>
    <col min="15114" max="15114" width="18.28515625" style="2" customWidth="1"/>
    <col min="15115" max="15115" width="16.5703125" style="2" customWidth="1"/>
    <col min="15116" max="15116" width="17.42578125" style="2" customWidth="1"/>
    <col min="15117" max="15117" width="14.28515625" style="2" bestFit="1" customWidth="1"/>
    <col min="15118" max="15360" width="9.140625" style="2"/>
    <col min="15361" max="15361" width="2.42578125" style="2" customWidth="1"/>
    <col min="15362" max="15362" width="36.85546875" style="2" customWidth="1"/>
    <col min="15363" max="15363" width="16.85546875" style="2" customWidth="1"/>
    <col min="15364" max="15364" width="16.7109375" style="2" customWidth="1"/>
    <col min="15365" max="15365" width="16" style="2" customWidth="1"/>
    <col min="15366" max="15366" width="16.5703125" style="2" customWidth="1"/>
    <col min="15367" max="15367" width="18.42578125" style="2" customWidth="1"/>
    <col min="15368" max="15368" width="17" style="2" customWidth="1"/>
    <col min="15369" max="15369" width="15.28515625" style="2" bestFit="1" customWidth="1"/>
    <col min="15370" max="15370" width="18.28515625" style="2" customWidth="1"/>
    <col min="15371" max="15371" width="16.5703125" style="2" customWidth="1"/>
    <col min="15372" max="15372" width="17.42578125" style="2" customWidth="1"/>
    <col min="15373" max="15373" width="14.28515625" style="2" bestFit="1" customWidth="1"/>
    <col min="15374" max="15616" width="9.140625" style="2"/>
    <col min="15617" max="15617" width="2.42578125" style="2" customWidth="1"/>
    <col min="15618" max="15618" width="36.85546875" style="2" customWidth="1"/>
    <col min="15619" max="15619" width="16.85546875" style="2" customWidth="1"/>
    <col min="15620" max="15620" width="16.7109375" style="2" customWidth="1"/>
    <col min="15621" max="15621" width="16" style="2" customWidth="1"/>
    <col min="15622" max="15622" width="16.5703125" style="2" customWidth="1"/>
    <col min="15623" max="15623" width="18.42578125" style="2" customWidth="1"/>
    <col min="15624" max="15624" width="17" style="2" customWidth="1"/>
    <col min="15625" max="15625" width="15.28515625" style="2" bestFit="1" customWidth="1"/>
    <col min="15626" max="15626" width="18.28515625" style="2" customWidth="1"/>
    <col min="15627" max="15627" width="16.5703125" style="2" customWidth="1"/>
    <col min="15628" max="15628" width="17.42578125" style="2" customWidth="1"/>
    <col min="15629" max="15629" width="14.28515625" style="2" bestFit="1" customWidth="1"/>
    <col min="15630" max="15872" width="9.140625" style="2"/>
    <col min="15873" max="15873" width="2.42578125" style="2" customWidth="1"/>
    <col min="15874" max="15874" width="36.85546875" style="2" customWidth="1"/>
    <col min="15875" max="15875" width="16.85546875" style="2" customWidth="1"/>
    <col min="15876" max="15876" width="16.7109375" style="2" customWidth="1"/>
    <col min="15877" max="15877" width="16" style="2" customWidth="1"/>
    <col min="15878" max="15878" width="16.5703125" style="2" customWidth="1"/>
    <col min="15879" max="15879" width="18.42578125" style="2" customWidth="1"/>
    <col min="15880" max="15880" width="17" style="2" customWidth="1"/>
    <col min="15881" max="15881" width="15.28515625" style="2" bestFit="1" customWidth="1"/>
    <col min="15882" max="15882" width="18.28515625" style="2" customWidth="1"/>
    <col min="15883" max="15883" width="16.5703125" style="2" customWidth="1"/>
    <col min="15884" max="15884" width="17.42578125" style="2" customWidth="1"/>
    <col min="15885" max="15885" width="14.28515625" style="2" bestFit="1" customWidth="1"/>
    <col min="15886" max="16128" width="9.140625" style="2"/>
    <col min="16129" max="16129" width="2.42578125" style="2" customWidth="1"/>
    <col min="16130" max="16130" width="36.85546875" style="2" customWidth="1"/>
    <col min="16131" max="16131" width="16.85546875" style="2" customWidth="1"/>
    <col min="16132" max="16132" width="16.7109375" style="2" customWidth="1"/>
    <col min="16133" max="16133" width="16" style="2" customWidth="1"/>
    <col min="16134" max="16134" width="16.5703125" style="2" customWidth="1"/>
    <col min="16135" max="16135" width="18.42578125" style="2" customWidth="1"/>
    <col min="16136" max="16136" width="17" style="2" customWidth="1"/>
    <col min="16137" max="16137" width="15.28515625" style="2" bestFit="1" customWidth="1"/>
    <col min="16138" max="16138" width="18.28515625" style="2" customWidth="1"/>
    <col min="16139" max="16139" width="16.5703125" style="2" customWidth="1"/>
    <col min="16140" max="16140" width="17.42578125" style="2" customWidth="1"/>
    <col min="16141" max="16141" width="14.28515625" style="2" bestFit="1" customWidth="1"/>
    <col min="16142" max="16384" width="9.140625" style="2"/>
  </cols>
  <sheetData>
    <row r="1" spans="2:12" x14ac:dyDescent="0.2">
      <c r="B1" s="142" t="s">
        <v>0</v>
      </c>
      <c r="C1" s="142"/>
      <c r="D1" s="142"/>
      <c r="E1" s="142"/>
      <c r="F1" s="142"/>
      <c r="G1" s="142"/>
      <c r="H1" s="142"/>
    </row>
    <row r="2" spans="2:12" x14ac:dyDescent="0.2">
      <c r="B2" s="142" t="s">
        <v>178</v>
      </c>
      <c r="C2" s="142"/>
      <c r="D2" s="142"/>
      <c r="E2" s="142"/>
      <c r="F2" s="142"/>
      <c r="G2" s="142"/>
      <c r="H2" s="142"/>
    </row>
    <row r="3" spans="2:12" s="6" customFormat="1" ht="36" x14ac:dyDescent="0.25">
      <c r="B3" s="3" t="s">
        <v>2</v>
      </c>
      <c r="C3" s="4" t="s">
        <v>3</v>
      </c>
      <c r="D3" s="5" t="s">
        <v>4</v>
      </c>
      <c r="E3" s="4" t="s">
        <v>5</v>
      </c>
      <c r="F3" s="5" t="s">
        <v>6</v>
      </c>
      <c r="G3" s="4" t="s">
        <v>7</v>
      </c>
      <c r="H3" s="4" t="s">
        <v>8</v>
      </c>
    </row>
    <row r="4" spans="2:12" x14ac:dyDescent="0.2">
      <c r="B4" s="7" t="s">
        <v>47</v>
      </c>
      <c r="C4" s="8"/>
      <c r="D4" s="9"/>
      <c r="E4" s="8"/>
      <c r="F4" s="9"/>
      <c r="G4" s="8"/>
      <c r="H4" s="8"/>
    </row>
    <row r="5" spans="2:12" x14ac:dyDescent="0.2">
      <c r="B5" s="10" t="s">
        <v>48</v>
      </c>
      <c r="C5" s="8">
        <v>15000</v>
      </c>
      <c r="D5" s="9"/>
      <c r="E5" s="8"/>
      <c r="F5" s="9"/>
      <c r="G5" s="8"/>
      <c r="H5" s="8">
        <v>15000</v>
      </c>
      <c r="K5" s="13"/>
    </row>
    <row r="6" spans="2:12" x14ac:dyDescent="0.2">
      <c r="B6" s="10" t="s">
        <v>49</v>
      </c>
      <c r="C6" s="8">
        <v>42000</v>
      </c>
      <c r="D6" s="9">
        <v>263</v>
      </c>
      <c r="E6" s="8"/>
      <c r="F6" s="9"/>
      <c r="G6" s="8"/>
      <c r="H6" s="8">
        <v>42263</v>
      </c>
    </row>
    <row r="7" spans="2:12" x14ac:dyDescent="0.2">
      <c r="B7" s="10" t="s">
        <v>50</v>
      </c>
      <c r="C7" s="8">
        <v>4632830.21</v>
      </c>
      <c r="D7" s="9"/>
      <c r="E7" s="8"/>
      <c r="F7" s="9">
        <v>405739.34</v>
      </c>
      <c r="G7" s="8"/>
      <c r="H7" s="8">
        <v>5038569.55</v>
      </c>
    </row>
    <row r="8" spans="2:12" x14ac:dyDescent="0.2">
      <c r="B8" s="10" t="s">
        <v>51</v>
      </c>
      <c r="C8" s="8">
        <v>204527.05</v>
      </c>
      <c r="D8" s="9"/>
      <c r="E8" s="8"/>
      <c r="F8" s="9"/>
      <c r="G8" s="8"/>
      <c r="H8" s="8">
        <v>204527.05</v>
      </c>
    </row>
    <row r="9" spans="2:12" x14ac:dyDescent="0.2">
      <c r="B9" s="10" t="s">
        <v>52</v>
      </c>
      <c r="C9" s="8">
        <v>52600</v>
      </c>
      <c r="D9" s="9"/>
      <c r="E9" s="8"/>
      <c r="F9" s="9"/>
      <c r="G9" s="8">
        <v>25380</v>
      </c>
      <c r="H9" s="8">
        <v>77980</v>
      </c>
    </row>
    <row r="10" spans="2:12" x14ac:dyDescent="0.2">
      <c r="B10" s="10" t="s">
        <v>53</v>
      </c>
      <c r="C10" s="8">
        <v>84850</v>
      </c>
      <c r="D10" s="9"/>
      <c r="E10" s="8"/>
      <c r="F10" s="9"/>
      <c r="G10" s="8"/>
      <c r="H10" s="8">
        <v>84850</v>
      </c>
    </row>
    <row r="11" spans="2:12" x14ac:dyDescent="0.2">
      <c r="B11" s="10" t="s">
        <v>54</v>
      </c>
      <c r="C11" s="8">
        <v>402404</v>
      </c>
      <c r="D11" s="9"/>
      <c r="E11" s="8"/>
      <c r="F11" s="9"/>
      <c r="G11" s="8"/>
      <c r="H11" s="8">
        <v>402404</v>
      </c>
    </row>
    <row r="12" spans="2:12" x14ac:dyDescent="0.2">
      <c r="B12" s="10" t="s">
        <v>55</v>
      </c>
      <c r="C12" s="8">
        <v>1777543</v>
      </c>
      <c r="D12" s="9"/>
      <c r="E12" s="8"/>
      <c r="F12" s="9"/>
      <c r="G12" s="8">
        <v>42000</v>
      </c>
      <c r="H12" s="8">
        <v>1819543</v>
      </c>
      <c r="K12" s="26"/>
      <c r="L12" s="26"/>
    </row>
    <row r="13" spans="2:12" x14ac:dyDescent="0.2">
      <c r="B13" s="10" t="s">
        <v>56</v>
      </c>
      <c r="C13" s="8">
        <v>8113</v>
      </c>
      <c r="D13" s="9"/>
      <c r="E13" s="8"/>
      <c r="F13" s="9"/>
      <c r="G13" s="8"/>
      <c r="H13" s="8">
        <v>8113</v>
      </c>
    </row>
    <row r="14" spans="2:12" x14ac:dyDescent="0.2">
      <c r="B14" s="10" t="s">
        <v>57</v>
      </c>
      <c r="C14" s="8">
        <v>2784</v>
      </c>
      <c r="D14" s="9"/>
      <c r="E14" s="8"/>
      <c r="F14" s="9"/>
      <c r="G14" s="8"/>
      <c r="H14" s="8">
        <v>2784</v>
      </c>
    </row>
    <row r="15" spans="2:12" x14ac:dyDescent="0.2">
      <c r="B15" s="10" t="s">
        <v>58</v>
      </c>
      <c r="C15" s="8">
        <v>15463077.08</v>
      </c>
      <c r="D15" s="9"/>
      <c r="E15" s="8"/>
      <c r="F15" s="9"/>
      <c r="G15" s="8"/>
      <c r="H15" s="8">
        <v>15463077.08</v>
      </c>
    </row>
    <row r="16" spans="2:12" s="22" customFormat="1" x14ac:dyDescent="0.2">
      <c r="B16" s="17" t="s">
        <v>8</v>
      </c>
      <c r="C16" s="18">
        <f>SUM(C5:C15)</f>
        <v>22685728.34</v>
      </c>
      <c r="D16" s="19">
        <f>SUM(D6:D15)</f>
        <v>263</v>
      </c>
      <c r="E16" s="18">
        <f>SUM(E5:E15)</f>
        <v>0</v>
      </c>
      <c r="F16" s="18">
        <f>SUM(F7:F15)</f>
        <v>405739.34</v>
      </c>
      <c r="G16" s="18">
        <f>SUM(G9:G13)</f>
        <v>67380</v>
      </c>
      <c r="H16" s="18">
        <f>SUM(H5:H15)</f>
        <v>23159110.68</v>
      </c>
      <c r="I16" s="21"/>
      <c r="K16" s="20"/>
      <c r="L16" s="27"/>
    </row>
    <row r="17" spans="2:12" x14ac:dyDescent="0.2">
      <c r="B17" s="10"/>
      <c r="C17" s="8"/>
      <c r="D17" s="9"/>
      <c r="E17" s="8"/>
      <c r="F17" s="9"/>
      <c r="G17" s="8"/>
      <c r="H17" s="8"/>
      <c r="I17" s="23"/>
      <c r="K17" s="13"/>
      <c r="L17" s="13"/>
    </row>
    <row r="18" spans="2:12" x14ac:dyDescent="0.2">
      <c r="B18" s="14" t="s">
        <v>59</v>
      </c>
      <c r="C18" s="8">
        <v>159300</v>
      </c>
      <c r="D18" s="9"/>
      <c r="E18" s="8"/>
      <c r="F18" s="9"/>
      <c r="G18" s="8"/>
      <c r="H18" s="8">
        <v>159300</v>
      </c>
      <c r="I18" s="13"/>
    </row>
    <row r="19" spans="2:12" x14ac:dyDescent="0.2">
      <c r="B19" s="14" t="s">
        <v>60</v>
      </c>
      <c r="C19" s="8">
        <v>3530956.25</v>
      </c>
      <c r="D19" s="9"/>
      <c r="E19" s="8"/>
      <c r="F19" s="9"/>
      <c r="G19" s="8"/>
      <c r="H19" s="8">
        <v>3530956.25</v>
      </c>
    </row>
    <row r="20" spans="2:12" x14ac:dyDescent="0.2">
      <c r="B20" s="14" t="s">
        <v>61</v>
      </c>
      <c r="C20" s="8">
        <v>27000</v>
      </c>
      <c r="D20" s="9"/>
      <c r="E20" s="8"/>
      <c r="F20" s="9"/>
      <c r="G20" s="8"/>
      <c r="H20" s="8">
        <v>27000</v>
      </c>
      <c r="J20" s="13"/>
    </row>
    <row r="21" spans="2:12" x14ac:dyDescent="0.2">
      <c r="B21" s="14" t="s">
        <v>62</v>
      </c>
      <c r="C21" s="8">
        <v>96640</v>
      </c>
      <c r="D21" s="9"/>
      <c r="E21" s="8"/>
      <c r="F21" s="9"/>
      <c r="G21" s="8"/>
      <c r="H21" s="8">
        <v>96640</v>
      </c>
    </row>
    <row r="22" spans="2:12" x14ac:dyDescent="0.2">
      <c r="B22" s="14" t="s">
        <v>63</v>
      </c>
      <c r="C22" s="8">
        <v>14880</v>
      </c>
      <c r="D22" s="9"/>
      <c r="E22" s="8"/>
      <c r="F22" s="9"/>
      <c r="G22" s="8"/>
      <c r="H22" s="8">
        <v>14880</v>
      </c>
      <c r="I22" s="13"/>
    </row>
    <row r="23" spans="2:12" x14ac:dyDescent="0.2">
      <c r="B23" s="14" t="s">
        <v>64</v>
      </c>
      <c r="C23" s="8">
        <v>45135</v>
      </c>
      <c r="D23" s="9"/>
      <c r="E23" s="8"/>
      <c r="F23" s="9"/>
      <c r="G23" s="8"/>
      <c r="H23" s="8">
        <v>45135</v>
      </c>
    </row>
    <row r="24" spans="2:12" x14ac:dyDescent="0.2">
      <c r="B24" s="14" t="s">
        <v>65</v>
      </c>
      <c r="C24" s="8">
        <v>3321770</v>
      </c>
      <c r="D24" s="9">
        <v>360</v>
      </c>
      <c r="E24" s="8"/>
      <c r="F24" s="9"/>
      <c r="G24" s="8"/>
      <c r="H24" s="8">
        <v>3322130</v>
      </c>
    </row>
    <row r="25" spans="2:12" x14ac:dyDescent="0.2">
      <c r="B25" s="10" t="s">
        <v>66</v>
      </c>
      <c r="C25" s="8">
        <v>560302.23</v>
      </c>
      <c r="D25" s="9"/>
      <c r="E25" s="8"/>
      <c r="F25" s="9"/>
      <c r="G25" s="8"/>
      <c r="H25" s="8">
        <v>560302.23</v>
      </c>
      <c r="J25" s="13"/>
      <c r="K25" s="13"/>
    </row>
    <row r="26" spans="2:12" x14ac:dyDescent="0.2">
      <c r="B26" s="10" t="s">
        <v>67</v>
      </c>
      <c r="C26" s="8">
        <v>124926</v>
      </c>
      <c r="D26" s="9"/>
      <c r="E26" s="8"/>
      <c r="F26" s="9"/>
      <c r="G26" s="8"/>
      <c r="H26" s="8">
        <v>124926</v>
      </c>
      <c r="K26" s="13"/>
    </row>
    <row r="27" spans="2:12" x14ac:dyDescent="0.2">
      <c r="B27" s="10" t="s">
        <v>68</v>
      </c>
      <c r="C27" s="8">
        <v>26550</v>
      </c>
      <c r="D27" s="9"/>
      <c r="E27" s="8"/>
      <c r="F27" s="9"/>
      <c r="G27" s="8"/>
      <c r="H27" s="8">
        <v>26550</v>
      </c>
      <c r="J27" s="13"/>
    </row>
    <row r="28" spans="2:12" x14ac:dyDescent="0.2">
      <c r="B28" s="10" t="s">
        <v>69</v>
      </c>
      <c r="C28" s="8"/>
      <c r="D28" s="9">
        <v>3780</v>
      </c>
      <c r="E28" s="8"/>
      <c r="F28" s="9"/>
      <c r="G28" s="8"/>
      <c r="H28" s="8">
        <v>3780</v>
      </c>
      <c r="K28" s="13"/>
    </row>
    <row r="29" spans="2:12" x14ac:dyDescent="0.2">
      <c r="B29" s="10" t="s">
        <v>70</v>
      </c>
      <c r="C29" s="8">
        <v>532773.99</v>
      </c>
      <c r="D29" s="9">
        <v>8125</v>
      </c>
      <c r="E29" s="8"/>
      <c r="F29" s="9">
        <v>68469</v>
      </c>
      <c r="G29" s="8"/>
      <c r="H29" s="8">
        <v>609367.99</v>
      </c>
      <c r="J29" s="13"/>
      <c r="K29" s="13"/>
    </row>
    <row r="30" spans="2:12" x14ac:dyDescent="0.2">
      <c r="B30" s="14" t="s">
        <v>71</v>
      </c>
      <c r="C30" s="8">
        <v>116979.34</v>
      </c>
      <c r="D30" s="9"/>
      <c r="E30" s="8"/>
      <c r="F30" s="9"/>
      <c r="G30" s="8"/>
      <c r="H30" s="8">
        <v>116979.34</v>
      </c>
    </row>
    <row r="31" spans="2:12" x14ac:dyDescent="0.2">
      <c r="B31" s="14" t="s">
        <v>72</v>
      </c>
      <c r="C31" s="8">
        <v>40870</v>
      </c>
      <c r="D31" s="9"/>
      <c r="E31" s="8"/>
      <c r="F31" s="9"/>
      <c r="G31" s="8"/>
      <c r="H31" s="8">
        <v>40870</v>
      </c>
      <c r="I31" s="13"/>
    </row>
    <row r="32" spans="2:12" x14ac:dyDescent="0.2">
      <c r="B32" s="10" t="s">
        <v>73</v>
      </c>
      <c r="C32" s="8">
        <v>8040</v>
      </c>
      <c r="D32" s="9">
        <v>948</v>
      </c>
      <c r="E32" s="8"/>
      <c r="F32" s="9">
        <v>222</v>
      </c>
      <c r="G32" s="8"/>
      <c r="H32" s="8">
        <v>9210</v>
      </c>
    </row>
    <row r="33" spans="2:12" x14ac:dyDescent="0.2">
      <c r="B33" s="10" t="s">
        <v>74</v>
      </c>
      <c r="C33" s="8">
        <v>1768511.81</v>
      </c>
      <c r="D33" s="9">
        <v>87330.13</v>
      </c>
      <c r="E33" s="8"/>
      <c r="F33" s="9">
        <v>562</v>
      </c>
      <c r="G33" s="8">
        <v>80.75</v>
      </c>
      <c r="H33" s="8">
        <v>1856484.69</v>
      </c>
      <c r="L33" s="13"/>
    </row>
    <row r="34" spans="2:12" x14ac:dyDescent="0.2">
      <c r="B34" s="10" t="s">
        <v>75</v>
      </c>
      <c r="C34" s="8">
        <v>60000</v>
      </c>
      <c r="D34" s="9"/>
      <c r="E34" s="8"/>
      <c r="F34" s="9"/>
      <c r="G34" s="8"/>
      <c r="H34" s="8">
        <v>60000</v>
      </c>
    </row>
    <row r="35" spans="2:12" x14ac:dyDescent="0.2">
      <c r="B35" s="10" t="s">
        <v>76</v>
      </c>
      <c r="C35" s="8">
        <v>469800</v>
      </c>
      <c r="D35" s="9"/>
      <c r="E35" s="8"/>
      <c r="F35" s="9">
        <v>50820</v>
      </c>
      <c r="G35" s="8"/>
      <c r="H35" s="8">
        <v>520620</v>
      </c>
    </row>
    <row r="36" spans="2:12" x14ac:dyDescent="0.2">
      <c r="B36" s="10" t="s">
        <v>77</v>
      </c>
      <c r="C36" s="8">
        <v>8311089.6100000003</v>
      </c>
      <c r="D36" s="9"/>
      <c r="E36" s="8"/>
      <c r="F36" s="9">
        <v>4178</v>
      </c>
      <c r="G36" s="8"/>
      <c r="H36" s="8">
        <v>8315267.6100000003</v>
      </c>
    </row>
    <row r="37" spans="2:12" x14ac:dyDescent="0.2">
      <c r="B37" s="14" t="s">
        <v>78</v>
      </c>
      <c r="C37" s="8">
        <v>1691060</v>
      </c>
      <c r="D37" s="9"/>
      <c r="E37" s="8"/>
      <c r="F37" s="9"/>
      <c r="G37" s="8"/>
      <c r="H37" s="8">
        <v>1691060</v>
      </c>
    </row>
    <row r="38" spans="2:12" x14ac:dyDescent="0.2">
      <c r="B38" s="10" t="s">
        <v>79</v>
      </c>
      <c r="C38" s="8">
        <v>161779.72</v>
      </c>
      <c r="D38" s="9">
        <v>7079</v>
      </c>
      <c r="E38" s="8"/>
      <c r="F38" s="9">
        <v>39640</v>
      </c>
      <c r="G38" s="8"/>
      <c r="H38" s="8">
        <v>208498.72</v>
      </c>
      <c r="J38" s="13"/>
    </row>
    <row r="39" spans="2:12" x14ac:dyDescent="0.2">
      <c r="B39" s="10" t="s">
        <v>80</v>
      </c>
      <c r="C39" s="8">
        <v>1869083.98</v>
      </c>
      <c r="D39" s="9">
        <v>16970</v>
      </c>
      <c r="E39" s="8"/>
      <c r="F39" s="9">
        <v>15187</v>
      </c>
      <c r="G39" s="8">
        <v>14566</v>
      </c>
      <c r="H39" s="8">
        <v>1915806.98</v>
      </c>
      <c r="J39" s="13"/>
    </row>
    <row r="40" spans="2:12" x14ac:dyDescent="0.2">
      <c r="B40" s="10" t="s">
        <v>81</v>
      </c>
      <c r="C40" s="8">
        <v>207078</v>
      </c>
      <c r="D40" s="9"/>
      <c r="E40" s="8"/>
      <c r="F40" s="9"/>
      <c r="G40" s="8"/>
      <c r="H40" s="8">
        <v>207078</v>
      </c>
    </row>
    <row r="41" spans="2:12" x14ac:dyDescent="0.2">
      <c r="B41" s="14"/>
      <c r="C41" s="8"/>
      <c r="D41" s="9"/>
      <c r="E41" s="8"/>
      <c r="F41" s="9"/>
      <c r="G41" s="8"/>
      <c r="H41" s="8"/>
      <c r="K41" s="23"/>
    </row>
    <row r="42" spans="2:12" s="22" customFormat="1" x14ac:dyDescent="0.2">
      <c r="B42" s="17" t="s">
        <v>8</v>
      </c>
      <c r="C42" s="18">
        <f>SUM(C18:C40)</f>
        <v>23144525.93</v>
      </c>
      <c r="D42" s="19">
        <f>SUM(D24:D39)</f>
        <v>124592.13</v>
      </c>
      <c r="E42" s="18">
        <f>SUM(E26:E41)</f>
        <v>0</v>
      </c>
      <c r="F42" s="18">
        <f>SUM(F29:F40)</f>
        <v>179078</v>
      </c>
      <c r="G42" s="18">
        <f>SUM(G33:G39)</f>
        <v>14646.75</v>
      </c>
      <c r="H42" s="18">
        <f>SUM(H18:H40)</f>
        <v>23462842.809999999</v>
      </c>
      <c r="I42" s="21"/>
    </row>
    <row r="43" spans="2:12" x14ac:dyDescent="0.2">
      <c r="B43" s="10"/>
      <c r="C43" s="16"/>
      <c r="D43" s="9"/>
      <c r="E43" s="8"/>
      <c r="F43" s="9"/>
      <c r="G43" s="8"/>
      <c r="H43" s="8"/>
      <c r="I43" s="23"/>
      <c r="J43" s="13"/>
    </row>
    <row r="44" spans="2:12" x14ac:dyDescent="0.2">
      <c r="B44" s="7" t="s">
        <v>82</v>
      </c>
      <c r="C44" s="8"/>
      <c r="D44" s="9"/>
      <c r="E44" s="8"/>
      <c r="F44" s="9"/>
      <c r="G44" s="8"/>
      <c r="H44" s="8"/>
      <c r="J44" s="13"/>
    </row>
    <row r="45" spans="2:12" x14ac:dyDescent="0.2">
      <c r="B45" s="14"/>
      <c r="C45" s="8"/>
      <c r="D45" s="9"/>
      <c r="E45" s="8"/>
      <c r="F45" s="9"/>
      <c r="G45" s="8"/>
      <c r="H45" s="8"/>
      <c r="J45" s="13"/>
    </row>
    <row r="46" spans="2:12" x14ac:dyDescent="0.2">
      <c r="B46" s="14" t="s">
        <v>83</v>
      </c>
      <c r="C46" s="8">
        <v>1715023.6</v>
      </c>
      <c r="D46" s="9"/>
      <c r="E46" s="8"/>
      <c r="F46" s="9"/>
      <c r="G46" s="8"/>
      <c r="H46" s="8">
        <v>1715023.6</v>
      </c>
    </row>
    <row r="47" spans="2:12" x14ac:dyDescent="0.2">
      <c r="B47" s="10" t="s">
        <v>84</v>
      </c>
      <c r="C47" s="8">
        <v>534445</v>
      </c>
      <c r="E47" s="8"/>
      <c r="F47" s="9"/>
      <c r="G47" s="8"/>
      <c r="H47" s="8">
        <v>534445</v>
      </c>
    </row>
    <row r="48" spans="2:12" x14ac:dyDescent="0.2">
      <c r="B48" s="14" t="s">
        <v>85</v>
      </c>
      <c r="C48" s="8">
        <v>923068.8</v>
      </c>
      <c r="D48" s="9">
        <v>2231</v>
      </c>
      <c r="E48" s="8"/>
      <c r="F48" s="9"/>
      <c r="G48" s="8"/>
      <c r="H48" s="8">
        <v>925299.8</v>
      </c>
    </row>
    <row r="49" spans="2:11" x14ac:dyDescent="0.2">
      <c r="B49" s="14" t="s">
        <v>86</v>
      </c>
      <c r="C49" s="8">
        <v>123640</v>
      </c>
      <c r="D49" s="9"/>
      <c r="E49" s="8"/>
      <c r="F49" s="9"/>
      <c r="G49" s="8"/>
      <c r="H49" s="8">
        <v>123640</v>
      </c>
    </row>
    <row r="50" spans="2:11" x14ac:dyDescent="0.2">
      <c r="B50" s="14" t="s">
        <v>87</v>
      </c>
      <c r="C50" s="8">
        <v>3929280</v>
      </c>
      <c r="D50" s="9"/>
      <c r="E50" s="8"/>
      <c r="F50" s="9"/>
      <c r="G50" s="8"/>
      <c r="H50" s="8">
        <v>3929280</v>
      </c>
    </row>
    <row r="51" spans="2:11" x14ac:dyDescent="0.2">
      <c r="B51" s="14" t="s">
        <v>88</v>
      </c>
      <c r="C51" s="8">
        <v>2384520</v>
      </c>
      <c r="D51" s="9">
        <v>512249</v>
      </c>
      <c r="E51" s="8"/>
      <c r="F51" s="9"/>
      <c r="G51" s="8"/>
      <c r="H51" s="8">
        <v>2896769</v>
      </c>
      <c r="K51" s="23"/>
    </row>
    <row r="52" spans="2:11" x14ac:dyDescent="0.2">
      <c r="B52" s="14" t="s">
        <v>89</v>
      </c>
      <c r="C52" s="8">
        <v>2473377.25</v>
      </c>
      <c r="D52" s="9"/>
      <c r="E52" s="8"/>
      <c r="F52" s="9">
        <v>3182</v>
      </c>
      <c r="G52" s="8"/>
      <c r="H52" s="8">
        <v>2476559.25</v>
      </c>
    </row>
    <row r="53" spans="2:11" x14ac:dyDescent="0.2">
      <c r="B53" s="14" t="s">
        <v>90</v>
      </c>
      <c r="C53" s="8">
        <v>110000</v>
      </c>
      <c r="D53" s="9"/>
      <c r="E53" s="8"/>
      <c r="F53" s="9"/>
      <c r="G53" s="8"/>
      <c r="H53" s="8">
        <v>110000</v>
      </c>
    </row>
    <row r="54" spans="2:11" x14ac:dyDescent="0.2">
      <c r="B54" s="14" t="s">
        <v>91</v>
      </c>
      <c r="C54" s="8">
        <v>4452</v>
      </c>
      <c r="D54" s="9"/>
      <c r="E54" s="8"/>
      <c r="F54" s="9"/>
      <c r="G54" s="8"/>
      <c r="H54" s="8">
        <v>4452</v>
      </c>
    </row>
    <row r="55" spans="2:11" x14ac:dyDescent="0.2">
      <c r="B55" s="14" t="s">
        <v>92</v>
      </c>
      <c r="C55" s="8">
        <v>152129.20000000001</v>
      </c>
      <c r="D55" s="9"/>
      <c r="E55" s="8"/>
      <c r="F55" s="9"/>
      <c r="G55" s="8"/>
      <c r="H55" s="8">
        <v>152129.20000000001</v>
      </c>
    </row>
    <row r="56" spans="2:11" x14ac:dyDescent="0.2">
      <c r="B56" s="14" t="s">
        <v>93</v>
      </c>
      <c r="C56" s="8">
        <v>927150</v>
      </c>
      <c r="D56" s="9"/>
      <c r="E56" s="8"/>
      <c r="F56" s="9"/>
      <c r="G56" s="8"/>
      <c r="H56" s="8">
        <v>927150</v>
      </c>
    </row>
    <row r="57" spans="2:11" x14ac:dyDescent="0.2">
      <c r="B57" s="14" t="s">
        <v>94</v>
      </c>
      <c r="C57" s="8">
        <v>3530</v>
      </c>
      <c r="D57" s="9"/>
      <c r="E57" s="8"/>
      <c r="F57" s="9"/>
      <c r="G57" s="8"/>
      <c r="H57" s="8">
        <v>3530</v>
      </c>
    </row>
    <row r="58" spans="2:11" x14ac:dyDescent="0.2">
      <c r="B58" s="14" t="s">
        <v>95</v>
      </c>
      <c r="C58" s="8">
        <v>22691600</v>
      </c>
      <c r="D58" s="9"/>
      <c r="E58" s="8"/>
      <c r="F58" s="9"/>
      <c r="G58" s="8"/>
      <c r="H58" s="8">
        <v>22691600</v>
      </c>
    </row>
    <row r="59" spans="2:11" x14ac:dyDescent="0.2">
      <c r="B59" s="10" t="s">
        <v>96</v>
      </c>
      <c r="C59" s="8">
        <v>1568107.4</v>
      </c>
      <c r="D59" s="9"/>
      <c r="E59" s="8"/>
      <c r="F59" s="9"/>
      <c r="G59" s="8"/>
      <c r="H59" s="8">
        <v>1568107.4</v>
      </c>
      <c r="J59" s="13"/>
    </row>
    <row r="60" spans="2:11" x14ac:dyDescent="0.2">
      <c r="B60" s="14" t="s">
        <v>97</v>
      </c>
      <c r="C60" s="8">
        <v>512194</v>
      </c>
      <c r="D60" s="9"/>
      <c r="E60" s="8"/>
      <c r="F60" s="9"/>
      <c r="G60" s="8"/>
      <c r="H60" s="8">
        <v>512194</v>
      </c>
    </row>
    <row r="61" spans="2:11" x14ac:dyDescent="0.2">
      <c r="B61" s="14" t="s">
        <v>98</v>
      </c>
      <c r="C61" s="8">
        <v>60000</v>
      </c>
      <c r="D61" s="9">
        <v>683500</v>
      </c>
      <c r="E61" s="8"/>
      <c r="F61" s="9"/>
      <c r="G61" s="8"/>
      <c r="H61" s="8">
        <v>743500</v>
      </c>
      <c r="I61" s="23"/>
    </row>
    <row r="62" spans="2:11" x14ac:dyDescent="0.2">
      <c r="B62" s="14" t="s">
        <v>99</v>
      </c>
      <c r="C62" s="8"/>
      <c r="D62" s="9">
        <v>50100</v>
      </c>
      <c r="E62" s="8"/>
      <c r="F62" s="9"/>
      <c r="G62" s="8"/>
      <c r="H62" s="8">
        <v>50100</v>
      </c>
    </row>
    <row r="63" spans="2:11" x14ac:dyDescent="0.2">
      <c r="B63" s="14" t="s">
        <v>100</v>
      </c>
      <c r="C63" s="8">
        <v>2845400</v>
      </c>
      <c r="D63" s="9"/>
      <c r="E63" s="8"/>
      <c r="F63" s="9"/>
      <c r="G63" s="8"/>
      <c r="H63" s="8">
        <v>2845400</v>
      </c>
    </row>
    <row r="64" spans="2:11" x14ac:dyDescent="0.2">
      <c r="B64" s="14" t="s">
        <v>101</v>
      </c>
      <c r="C64" s="8">
        <v>27074</v>
      </c>
      <c r="D64" s="9"/>
      <c r="E64" s="8"/>
      <c r="F64" s="9"/>
      <c r="G64" s="8"/>
      <c r="H64" s="8">
        <v>27074</v>
      </c>
    </row>
    <row r="65" spans="2:12" x14ac:dyDescent="0.2">
      <c r="B65" s="14" t="s">
        <v>102</v>
      </c>
      <c r="C65" s="8">
        <v>75370</v>
      </c>
      <c r="D65" s="9"/>
      <c r="E65" s="8"/>
      <c r="F65" s="9"/>
      <c r="G65" s="8"/>
      <c r="H65" s="8">
        <v>75370</v>
      </c>
    </row>
    <row r="66" spans="2:12" x14ac:dyDescent="0.2">
      <c r="B66" s="14" t="s">
        <v>103</v>
      </c>
      <c r="C66" s="8">
        <v>1023084</v>
      </c>
      <c r="D66" s="9"/>
      <c r="E66" s="8"/>
      <c r="F66" s="9"/>
      <c r="G66" s="8"/>
      <c r="H66" s="8">
        <v>1023084</v>
      </c>
    </row>
    <row r="67" spans="2:12" x14ac:dyDescent="0.2">
      <c r="B67" s="14" t="s">
        <v>104</v>
      </c>
      <c r="C67" s="8"/>
      <c r="D67" s="9">
        <v>30000</v>
      </c>
      <c r="E67" s="8"/>
      <c r="F67" s="9"/>
      <c r="G67" s="8"/>
      <c r="H67" s="8">
        <v>30000</v>
      </c>
    </row>
    <row r="68" spans="2:12" x14ac:dyDescent="0.2">
      <c r="B68" s="14" t="s">
        <v>105</v>
      </c>
      <c r="C68" s="8">
        <v>30000</v>
      </c>
      <c r="D68" s="29">
        <v>14000</v>
      </c>
      <c r="E68" s="8"/>
      <c r="F68" s="9">
        <v>100000</v>
      </c>
      <c r="G68" s="8"/>
      <c r="H68" s="8">
        <v>144000</v>
      </c>
    </row>
    <row r="69" spans="2:12" x14ac:dyDescent="0.2">
      <c r="B69" s="10" t="s">
        <v>106</v>
      </c>
      <c r="C69" s="8">
        <v>702560</v>
      </c>
      <c r="D69" s="9"/>
      <c r="E69" s="8"/>
      <c r="F69" s="9"/>
      <c r="G69" s="8"/>
      <c r="H69" s="8">
        <v>702560</v>
      </c>
      <c r="K69" s="30"/>
      <c r="L69" s="30"/>
    </row>
    <row r="70" spans="2:12" x14ac:dyDescent="0.2">
      <c r="B70" s="14" t="s">
        <v>107</v>
      </c>
      <c r="C70" s="8">
        <v>6235382.5999999996</v>
      </c>
      <c r="D70" s="9">
        <v>5040</v>
      </c>
      <c r="E70" s="8"/>
      <c r="F70" s="9"/>
      <c r="G70" s="8"/>
      <c r="H70" s="8">
        <v>6240422.5999999996</v>
      </c>
    </row>
    <row r="71" spans="2:12" x14ac:dyDescent="0.2">
      <c r="B71" s="14" t="s">
        <v>108</v>
      </c>
      <c r="C71" s="8">
        <v>25704</v>
      </c>
      <c r="D71" s="9"/>
      <c r="E71" s="8"/>
      <c r="F71" s="9"/>
      <c r="G71" s="8"/>
      <c r="H71" s="8">
        <v>25704</v>
      </c>
    </row>
    <row r="72" spans="2:12" s="22" customFormat="1" x14ac:dyDescent="0.2">
      <c r="B72" s="17" t="s">
        <v>8</v>
      </c>
      <c r="C72" s="18">
        <f>SUM(C46:C71)</f>
        <v>49077091.850000001</v>
      </c>
      <c r="D72" s="19">
        <f>SUM(D48:D71)</f>
        <v>1297120</v>
      </c>
      <c r="E72" s="18">
        <f>SUM(E52:E71)</f>
        <v>0</v>
      </c>
      <c r="F72" s="18">
        <f>SUM(F52:F68)</f>
        <v>103182</v>
      </c>
      <c r="G72" s="18">
        <f>SUM(G52:G71)</f>
        <v>0</v>
      </c>
      <c r="H72" s="18">
        <f>SUM(H46:H71)</f>
        <v>50477393.850000001</v>
      </c>
      <c r="I72" s="21"/>
    </row>
    <row r="73" spans="2:12" x14ac:dyDescent="0.2">
      <c r="B73" s="10"/>
      <c r="C73" s="8"/>
      <c r="D73" s="9"/>
      <c r="E73" s="8"/>
      <c r="F73" s="9"/>
      <c r="G73" s="8"/>
      <c r="H73" s="8"/>
      <c r="I73" s="23"/>
    </row>
    <row r="74" spans="2:12" x14ac:dyDescent="0.2">
      <c r="B74" s="7" t="s">
        <v>109</v>
      </c>
      <c r="C74" s="8"/>
      <c r="D74" s="9"/>
      <c r="E74" s="8"/>
      <c r="F74" s="9"/>
      <c r="G74" s="8"/>
      <c r="H74" s="8"/>
    </row>
    <row r="75" spans="2:12" x14ac:dyDescent="0.2">
      <c r="B75" s="14" t="s">
        <v>110</v>
      </c>
      <c r="C75" s="8">
        <v>26793</v>
      </c>
      <c r="D75" s="9"/>
      <c r="E75" s="8"/>
      <c r="F75" s="9"/>
      <c r="G75" s="8"/>
      <c r="H75" s="8">
        <v>26793</v>
      </c>
    </row>
    <row r="76" spans="2:12" x14ac:dyDescent="0.2">
      <c r="B76" s="14" t="s">
        <v>111</v>
      </c>
      <c r="C76" s="8">
        <v>86044</v>
      </c>
      <c r="D76" s="9"/>
      <c r="E76" s="8"/>
      <c r="F76" s="9"/>
      <c r="G76" s="8"/>
      <c r="H76" s="8">
        <v>86044</v>
      </c>
    </row>
    <row r="77" spans="2:12" x14ac:dyDescent="0.2">
      <c r="B77" s="14" t="s">
        <v>112</v>
      </c>
      <c r="C77" s="8">
        <v>100000</v>
      </c>
      <c r="D77" s="9"/>
      <c r="E77" s="8"/>
      <c r="F77" s="9"/>
      <c r="G77" s="8"/>
      <c r="H77" s="8">
        <v>100000</v>
      </c>
      <c r="I77" s="13"/>
    </row>
    <row r="78" spans="2:12" x14ac:dyDescent="0.2">
      <c r="B78" s="14" t="s">
        <v>113</v>
      </c>
      <c r="C78" s="8">
        <v>7500</v>
      </c>
      <c r="D78" s="9"/>
      <c r="E78" s="8"/>
      <c r="F78" s="9"/>
      <c r="G78" s="8"/>
      <c r="H78" s="8">
        <v>7500</v>
      </c>
    </row>
    <row r="79" spans="2:12" x14ac:dyDescent="0.2">
      <c r="B79" s="14" t="s">
        <v>114</v>
      </c>
      <c r="C79" s="8">
        <v>527000</v>
      </c>
      <c r="D79" s="9"/>
      <c r="E79" s="8"/>
      <c r="F79" s="9"/>
      <c r="G79" s="8"/>
      <c r="H79" s="8">
        <v>527000</v>
      </c>
      <c r="I79" s="13"/>
    </row>
    <row r="80" spans="2:12" x14ac:dyDescent="0.2">
      <c r="B80" s="14" t="s">
        <v>115</v>
      </c>
      <c r="C80" s="8"/>
      <c r="D80" s="9"/>
      <c r="E80" s="8"/>
      <c r="F80" s="9"/>
      <c r="G80" s="8">
        <v>30000</v>
      </c>
      <c r="H80" s="8">
        <v>30000</v>
      </c>
      <c r="I80" s="13"/>
    </row>
    <row r="81" spans="2:10" x14ac:dyDescent="0.2">
      <c r="B81" s="14" t="s">
        <v>116</v>
      </c>
      <c r="C81" s="8">
        <v>326432</v>
      </c>
      <c r="D81" s="9"/>
      <c r="E81" s="8"/>
      <c r="F81" s="9"/>
      <c r="G81" s="8"/>
      <c r="H81" s="8">
        <v>326432</v>
      </c>
    </row>
    <row r="82" spans="2:10" x14ac:dyDescent="0.2">
      <c r="B82" s="14" t="s">
        <v>117</v>
      </c>
      <c r="C82" s="8"/>
      <c r="D82" s="9"/>
      <c r="E82" s="8"/>
      <c r="F82" s="9"/>
      <c r="G82" s="8">
        <v>35000</v>
      </c>
      <c r="H82" s="8">
        <v>35000</v>
      </c>
      <c r="I82" s="13"/>
    </row>
    <row r="83" spans="2:10" x14ac:dyDescent="0.2">
      <c r="B83" s="14" t="s">
        <v>118</v>
      </c>
      <c r="C83" s="8">
        <v>83386655</v>
      </c>
      <c r="D83" s="9">
        <v>7757499</v>
      </c>
      <c r="E83" s="8"/>
      <c r="F83" s="9">
        <v>11551649</v>
      </c>
      <c r="G83" s="8">
        <v>3426048</v>
      </c>
      <c r="H83" s="8">
        <v>106121851</v>
      </c>
    </row>
    <row r="84" spans="2:10" x14ac:dyDescent="0.2">
      <c r="B84" s="14" t="s">
        <v>119</v>
      </c>
      <c r="C84" s="8">
        <v>467871</v>
      </c>
      <c r="D84" s="9"/>
      <c r="E84" s="8"/>
      <c r="F84" s="9">
        <v>116000</v>
      </c>
      <c r="G84" s="8"/>
      <c r="H84" s="8">
        <v>583871</v>
      </c>
    </row>
    <row r="85" spans="2:10" s="22" customFormat="1" x14ac:dyDescent="0.2">
      <c r="B85" s="17" t="s">
        <v>8</v>
      </c>
      <c r="C85" s="18">
        <f>SUM(C75:C84)</f>
        <v>84928295</v>
      </c>
      <c r="D85" s="19">
        <f>SUM(D76:D84)</f>
        <v>7757499</v>
      </c>
      <c r="E85" s="31">
        <f>SUM(E76:E84)</f>
        <v>0</v>
      </c>
      <c r="F85" s="31">
        <f>SUM(F83:F84)</f>
        <v>11667649</v>
      </c>
      <c r="G85" s="18">
        <f>SUM(G80:G83)</f>
        <v>3491048</v>
      </c>
      <c r="H85" s="18">
        <f>SUM(H75:H84)</f>
        <v>107844491</v>
      </c>
      <c r="I85" s="21"/>
    </row>
    <row r="86" spans="2:10" x14ac:dyDescent="0.2">
      <c r="B86" s="32"/>
      <c r="C86" s="8"/>
      <c r="D86" s="9"/>
      <c r="E86" s="8"/>
      <c r="F86" s="9"/>
      <c r="G86" s="8"/>
      <c r="H86" s="8"/>
      <c r="I86" s="23"/>
    </row>
    <row r="87" spans="2:10" x14ac:dyDescent="0.2">
      <c r="B87" s="33" t="s">
        <v>120</v>
      </c>
      <c r="C87" s="8"/>
      <c r="D87" s="9"/>
      <c r="E87" s="8"/>
      <c r="F87" s="9"/>
      <c r="G87" s="8"/>
      <c r="H87" s="8"/>
    </row>
    <row r="88" spans="2:10" x14ac:dyDescent="0.2">
      <c r="B88" s="10" t="s">
        <v>121</v>
      </c>
      <c r="C88" s="8">
        <v>293328.76</v>
      </c>
      <c r="D88" s="9">
        <v>62822.39</v>
      </c>
      <c r="E88" s="8">
        <v>2010.72</v>
      </c>
      <c r="F88" s="34">
        <v>20352.439999999999</v>
      </c>
      <c r="G88" s="8">
        <v>236</v>
      </c>
      <c r="H88" s="8">
        <v>378750.31</v>
      </c>
      <c r="J88" s="23"/>
    </row>
    <row r="89" spans="2:10" x14ac:dyDescent="0.2">
      <c r="B89" s="15" t="s">
        <v>122</v>
      </c>
      <c r="C89" s="8">
        <v>4712504.96</v>
      </c>
      <c r="D89" s="9"/>
      <c r="E89" s="8"/>
      <c r="F89" s="9"/>
      <c r="G89" s="8"/>
      <c r="H89" s="8">
        <v>4712504.96</v>
      </c>
      <c r="I89" s="13"/>
    </row>
    <row r="90" spans="2:10" x14ac:dyDescent="0.2">
      <c r="B90" s="10" t="s">
        <v>123</v>
      </c>
      <c r="C90" s="8">
        <v>11599.74</v>
      </c>
      <c r="D90" s="9"/>
      <c r="E90" s="8"/>
      <c r="F90" s="9"/>
      <c r="G90" s="8"/>
      <c r="H90" s="8">
        <v>11599.74</v>
      </c>
      <c r="I90" s="13"/>
    </row>
    <row r="91" spans="2:10" x14ac:dyDescent="0.2">
      <c r="B91" s="15" t="s">
        <v>124</v>
      </c>
      <c r="C91" s="8">
        <v>132765.29999999999</v>
      </c>
      <c r="D91" s="9"/>
      <c r="E91" s="8"/>
      <c r="F91" s="9"/>
      <c r="G91" s="8"/>
      <c r="H91" s="8">
        <v>132765.29999999999</v>
      </c>
      <c r="I91" s="23"/>
      <c r="J91" s="23"/>
    </row>
    <row r="92" spans="2:10" x14ac:dyDescent="0.2">
      <c r="B92" s="14" t="s">
        <v>125</v>
      </c>
      <c r="C92" s="8">
        <v>5103194.03</v>
      </c>
      <c r="D92" s="9"/>
      <c r="E92" s="8"/>
      <c r="F92" s="9"/>
      <c r="G92" s="8"/>
      <c r="H92" s="8">
        <v>5103194.03</v>
      </c>
      <c r="I92" s="23"/>
    </row>
    <row r="93" spans="2:10" x14ac:dyDescent="0.2">
      <c r="B93" s="14" t="s">
        <v>126</v>
      </c>
      <c r="C93" s="8">
        <v>186376.83</v>
      </c>
      <c r="D93" s="9"/>
      <c r="E93" s="8"/>
      <c r="F93" s="9"/>
      <c r="G93" s="8"/>
      <c r="H93" s="8">
        <v>186376.83</v>
      </c>
      <c r="I93" s="13"/>
    </row>
    <row r="94" spans="2:10" x14ac:dyDescent="0.2">
      <c r="B94" s="14" t="s">
        <v>127</v>
      </c>
      <c r="C94" s="8">
        <v>2600</v>
      </c>
      <c r="D94" s="9"/>
      <c r="E94" s="8"/>
      <c r="F94" s="9"/>
      <c r="G94" s="8"/>
      <c r="H94" s="8">
        <v>2600</v>
      </c>
      <c r="I94" s="13"/>
    </row>
    <row r="95" spans="2:10" x14ac:dyDescent="0.2">
      <c r="B95" s="14" t="s">
        <v>128</v>
      </c>
      <c r="C95" s="8">
        <v>62591</v>
      </c>
      <c r="D95" s="9"/>
      <c r="E95" s="8"/>
      <c r="F95" s="9"/>
      <c r="G95" s="8"/>
      <c r="H95" s="8">
        <v>62591</v>
      </c>
      <c r="I95" s="13"/>
    </row>
    <row r="96" spans="2:10" s="22" customFormat="1" x14ac:dyDescent="0.2">
      <c r="B96" s="17" t="s">
        <v>8</v>
      </c>
      <c r="C96" s="18">
        <f>SUM(C88:C95)</f>
        <v>10504960.619999999</v>
      </c>
      <c r="D96" s="19">
        <f>SUM(D88:D95)</f>
        <v>62822.39</v>
      </c>
      <c r="E96" s="18">
        <f>SUM(E87:E95)</f>
        <v>2010.72</v>
      </c>
      <c r="F96" s="18">
        <f>SUM(F88:F94)</f>
        <v>20352.439999999999</v>
      </c>
      <c r="G96" s="18">
        <f>SUM(G88)</f>
        <v>236</v>
      </c>
      <c r="H96" s="18">
        <f>SUM(H88:H95)</f>
        <v>10590382.17</v>
      </c>
      <c r="I96" s="21"/>
    </row>
    <row r="97" spans="2:11" x14ac:dyDescent="0.2">
      <c r="B97" s="10"/>
      <c r="C97" s="8"/>
      <c r="D97" s="9"/>
      <c r="E97" s="8"/>
      <c r="F97" s="9"/>
      <c r="G97" s="8"/>
      <c r="H97" s="8"/>
      <c r="I97" s="23"/>
    </row>
    <row r="98" spans="2:11" x14ac:dyDescent="0.2">
      <c r="B98" s="7" t="s">
        <v>129</v>
      </c>
      <c r="C98" s="8"/>
      <c r="D98" s="9"/>
      <c r="E98" s="8"/>
      <c r="F98" s="9"/>
      <c r="G98" s="8"/>
      <c r="H98" s="8"/>
    </row>
    <row r="99" spans="2:11" x14ac:dyDescent="0.2">
      <c r="B99" s="14" t="s">
        <v>130</v>
      </c>
      <c r="C99" s="8">
        <v>739554.7</v>
      </c>
      <c r="D99" s="9">
        <v>664</v>
      </c>
      <c r="E99" s="8"/>
      <c r="F99" s="9"/>
      <c r="G99" s="8"/>
      <c r="H99" s="8">
        <v>740218.7</v>
      </c>
    </row>
    <row r="100" spans="2:11" x14ac:dyDescent="0.2">
      <c r="B100" s="14" t="s">
        <v>131</v>
      </c>
      <c r="C100" s="8">
        <v>1479574.98</v>
      </c>
      <c r="D100" s="9"/>
      <c r="E100" s="8"/>
      <c r="F100" s="9"/>
      <c r="G100" s="8"/>
      <c r="H100" s="8">
        <v>1479574.98</v>
      </c>
    </row>
    <row r="101" spans="2:11" s="22" customFormat="1" x14ac:dyDescent="0.2">
      <c r="B101" s="17" t="s">
        <v>8</v>
      </c>
      <c r="C101" s="18">
        <f>SUM(C99:C100)</f>
        <v>2219129.6799999997</v>
      </c>
      <c r="D101" s="18">
        <f t="shared" ref="D101:G101" si="0">SUM(D99:D100)</f>
        <v>664</v>
      </c>
      <c r="E101" s="18">
        <f t="shared" si="0"/>
        <v>0</v>
      </c>
      <c r="F101" s="18">
        <f t="shared" si="0"/>
        <v>0</v>
      </c>
      <c r="G101" s="18">
        <f t="shared" si="0"/>
        <v>0</v>
      </c>
      <c r="H101" s="18">
        <f>SUM(H99:H100)</f>
        <v>2219793.6799999997</v>
      </c>
      <c r="I101" s="21"/>
    </row>
    <row r="102" spans="2:11" x14ac:dyDescent="0.2">
      <c r="B102" s="35"/>
      <c r="C102" s="8"/>
      <c r="D102" s="9"/>
      <c r="E102" s="8"/>
      <c r="F102" s="9"/>
      <c r="G102" s="8"/>
      <c r="H102" s="8"/>
      <c r="I102" s="23"/>
    </row>
    <row r="103" spans="2:11" x14ac:dyDescent="0.2">
      <c r="B103" s="7" t="s">
        <v>132</v>
      </c>
      <c r="C103" s="8"/>
      <c r="D103" s="9"/>
      <c r="E103" s="8"/>
      <c r="F103" s="9"/>
      <c r="G103" s="8"/>
      <c r="H103" s="8"/>
    </row>
    <row r="104" spans="2:11" x14ac:dyDescent="0.2">
      <c r="B104" s="14" t="s">
        <v>133</v>
      </c>
      <c r="C104" s="8">
        <v>180358</v>
      </c>
      <c r="D104" s="9"/>
      <c r="E104" s="8"/>
      <c r="F104" s="9"/>
      <c r="G104" s="8"/>
      <c r="H104" s="8">
        <v>180358</v>
      </c>
    </row>
    <row r="105" spans="2:11" x14ac:dyDescent="0.2">
      <c r="B105" s="14" t="s">
        <v>134</v>
      </c>
      <c r="C105" s="8">
        <v>6550</v>
      </c>
      <c r="D105" s="9"/>
      <c r="E105" s="8"/>
      <c r="F105" s="9"/>
      <c r="G105" s="8"/>
      <c r="H105" s="8">
        <v>6550</v>
      </c>
      <c r="K105" s="13"/>
    </row>
    <row r="106" spans="2:11" x14ac:dyDescent="0.2">
      <c r="B106" s="14" t="s">
        <v>135</v>
      </c>
      <c r="C106" s="8">
        <v>7200</v>
      </c>
      <c r="D106" s="9"/>
      <c r="E106" s="8"/>
      <c r="F106" s="9"/>
      <c r="G106" s="8"/>
      <c r="H106" s="8">
        <v>7200</v>
      </c>
    </row>
    <row r="107" spans="2:11" x14ac:dyDescent="0.2">
      <c r="B107" s="10" t="s">
        <v>136</v>
      </c>
      <c r="C107" s="8">
        <v>35631</v>
      </c>
      <c r="E107" s="8"/>
      <c r="F107" s="9">
        <v>15000</v>
      </c>
      <c r="G107" s="8"/>
      <c r="H107" s="8">
        <v>50631</v>
      </c>
    </row>
    <row r="108" spans="2:11" x14ac:dyDescent="0.2">
      <c r="B108" s="14" t="s">
        <v>137</v>
      </c>
      <c r="C108" s="8">
        <v>9200</v>
      </c>
      <c r="D108" s="9"/>
      <c r="E108" s="8"/>
      <c r="F108" s="9"/>
      <c r="G108" s="8"/>
      <c r="H108" s="8">
        <v>9200</v>
      </c>
    </row>
    <row r="109" spans="2:11" x14ac:dyDescent="0.2">
      <c r="B109" s="14" t="s">
        <v>138</v>
      </c>
      <c r="C109" s="8"/>
      <c r="D109" s="9"/>
      <c r="E109" s="8"/>
      <c r="F109" s="9"/>
      <c r="G109" s="8">
        <v>145557</v>
      </c>
      <c r="H109" s="8">
        <v>145557</v>
      </c>
    </row>
    <row r="110" spans="2:11" x14ac:dyDescent="0.2">
      <c r="B110" s="14" t="s">
        <v>139</v>
      </c>
      <c r="C110" s="8"/>
      <c r="D110" s="9"/>
      <c r="E110" s="8"/>
      <c r="F110" s="9"/>
      <c r="G110" s="8">
        <v>3456</v>
      </c>
      <c r="H110" s="8">
        <v>3456</v>
      </c>
    </row>
    <row r="111" spans="2:11" x14ac:dyDescent="0.2">
      <c r="B111" s="14" t="s">
        <v>140</v>
      </c>
      <c r="C111" s="8">
        <v>25000</v>
      </c>
      <c r="D111" s="9"/>
      <c r="E111" s="8"/>
      <c r="F111" s="9"/>
      <c r="G111" s="8"/>
      <c r="H111" s="8">
        <v>25000</v>
      </c>
    </row>
    <row r="112" spans="2:11" x14ac:dyDescent="0.2">
      <c r="B112" s="14" t="s">
        <v>141</v>
      </c>
      <c r="C112" s="8">
        <v>43000</v>
      </c>
      <c r="D112" s="9"/>
      <c r="E112" s="8"/>
      <c r="F112" s="9"/>
      <c r="G112" s="8"/>
      <c r="H112" s="8">
        <v>43000</v>
      </c>
    </row>
    <row r="113" spans="2:10" x14ac:dyDescent="0.2">
      <c r="B113" s="14" t="s">
        <v>142</v>
      </c>
      <c r="C113" s="8">
        <v>2227780.0099999998</v>
      </c>
      <c r="D113" s="9"/>
      <c r="E113" s="8"/>
      <c r="F113" s="9"/>
      <c r="G113" s="8"/>
      <c r="H113" s="8">
        <v>2227780.0099999998</v>
      </c>
    </row>
    <row r="114" spans="2:10" x14ac:dyDescent="0.2">
      <c r="B114" s="14" t="s">
        <v>143</v>
      </c>
      <c r="C114" s="8">
        <v>28000</v>
      </c>
      <c r="D114" s="9"/>
      <c r="E114" s="8"/>
      <c r="F114" s="9"/>
      <c r="G114" s="8"/>
      <c r="H114" s="8">
        <v>28000</v>
      </c>
    </row>
    <row r="115" spans="2:10" x14ac:dyDescent="0.2">
      <c r="B115" s="14" t="s">
        <v>144</v>
      </c>
      <c r="C115" s="8">
        <v>5200</v>
      </c>
      <c r="D115" s="9"/>
      <c r="E115" s="8"/>
      <c r="F115" s="9"/>
      <c r="G115" s="8"/>
      <c r="H115" s="8">
        <v>5200</v>
      </c>
    </row>
    <row r="116" spans="2:10" x14ac:dyDescent="0.2">
      <c r="B116" s="14" t="s">
        <v>145</v>
      </c>
      <c r="C116" s="8">
        <v>2900</v>
      </c>
      <c r="D116" s="9"/>
      <c r="E116" s="8"/>
      <c r="F116" s="9"/>
      <c r="G116" s="8"/>
      <c r="H116" s="8">
        <v>2900</v>
      </c>
    </row>
    <row r="117" spans="2:10" x14ac:dyDescent="0.2">
      <c r="B117" s="14" t="s">
        <v>146</v>
      </c>
      <c r="C117" s="8">
        <v>3350</v>
      </c>
      <c r="D117" s="9"/>
      <c r="E117" s="8"/>
      <c r="F117" s="9"/>
      <c r="G117" s="8"/>
      <c r="H117" s="8">
        <v>3350</v>
      </c>
    </row>
    <row r="118" spans="2:10" x14ac:dyDescent="0.2">
      <c r="B118" s="14" t="s">
        <v>147</v>
      </c>
      <c r="C118" s="8">
        <v>30895.07</v>
      </c>
      <c r="D118" s="9"/>
      <c r="E118" s="8"/>
      <c r="F118" s="9"/>
      <c r="G118" s="8"/>
      <c r="H118" s="8">
        <v>30895.07</v>
      </c>
      <c r="J118" s="23"/>
    </row>
    <row r="119" spans="2:10" x14ac:dyDescent="0.2">
      <c r="B119" s="14" t="s">
        <v>148</v>
      </c>
      <c r="C119" s="8">
        <v>97583</v>
      </c>
      <c r="D119" s="9"/>
      <c r="E119" s="8"/>
      <c r="F119" s="9"/>
      <c r="G119" s="8"/>
      <c r="H119" s="8">
        <v>97583</v>
      </c>
    </row>
    <row r="120" spans="2:10" x14ac:dyDescent="0.2">
      <c r="B120" s="14" t="s">
        <v>149</v>
      </c>
      <c r="C120" s="8">
        <v>1390670</v>
      </c>
      <c r="D120" s="9"/>
      <c r="E120" s="8"/>
      <c r="F120" s="9"/>
      <c r="G120" s="8"/>
      <c r="H120" s="8">
        <v>1390670</v>
      </c>
    </row>
    <row r="121" spans="2:10" x14ac:dyDescent="0.2">
      <c r="B121" s="14" t="s">
        <v>150</v>
      </c>
      <c r="C121" s="8">
        <v>4290</v>
      </c>
      <c r="D121" s="9"/>
      <c r="E121" s="8"/>
      <c r="F121" s="9"/>
      <c r="G121" s="8"/>
      <c r="H121" s="8">
        <v>4290</v>
      </c>
    </row>
    <row r="122" spans="2:10" x14ac:dyDescent="0.2">
      <c r="B122" s="14" t="s">
        <v>151</v>
      </c>
      <c r="C122" s="8">
        <v>226129.79</v>
      </c>
      <c r="D122" s="9"/>
      <c r="E122" s="8"/>
      <c r="F122" s="9"/>
      <c r="G122" s="8"/>
      <c r="H122" s="8">
        <v>226129.79</v>
      </c>
    </row>
    <row r="123" spans="2:10" x14ac:dyDescent="0.2">
      <c r="B123" s="14" t="s">
        <v>152</v>
      </c>
      <c r="C123" s="8"/>
      <c r="D123" s="9"/>
      <c r="E123" s="8"/>
      <c r="F123" s="9"/>
      <c r="G123" s="8">
        <v>7663.72</v>
      </c>
      <c r="H123" s="8">
        <v>7663.72</v>
      </c>
    </row>
    <row r="124" spans="2:10" x14ac:dyDescent="0.2">
      <c r="B124" s="14" t="s">
        <v>153</v>
      </c>
      <c r="C124" s="8">
        <v>109000</v>
      </c>
      <c r="D124" s="9"/>
      <c r="E124" s="8"/>
      <c r="F124" s="9"/>
      <c r="G124" s="8"/>
      <c r="H124" s="8">
        <v>109000</v>
      </c>
    </row>
    <row r="125" spans="2:10" x14ac:dyDescent="0.2">
      <c r="B125" s="14" t="s">
        <v>154</v>
      </c>
      <c r="C125" s="8">
        <v>3652</v>
      </c>
      <c r="D125" s="9"/>
      <c r="E125" s="8"/>
      <c r="F125" s="9"/>
      <c r="G125" s="8"/>
      <c r="H125" s="8">
        <v>3652</v>
      </c>
      <c r="J125" s="23"/>
    </row>
    <row r="126" spans="2:10" x14ac:dyDescent="0.2">
      <c r="B126" s="14" t="s">
        <v>155</v>
      </c>
      <c r="C126" s="8">
        <v>152506</v>
      </c>
      <c r="D126" s="9">
        <v>16671</v>
      </c>
      <c r="E126" s="8"/>
      <c r="F126" s="9"/>
      <c r="G126" s="8"/>
      <c r="H126" s="8">
        <v>169177</v>
      </c>
    </row>
    <row r="127" spans="2:10" x14ac:dyDescent="0.2">
      <c r="B127" s="14" t="s">
        <v>156</v>
      </c>
      <c r="C127" s="8"/>
      <c r="D127" s="9">
        <v>11630</v>
      </c>
      <c r="E127" s="8"/>
      <c r="F127" s="9"/>
      <c r="G127" s="8"/>
      <c r="H127" s="8">
        <v>11630</v>
      </c>
    </row>
    <row r="128" spans="2:10" x14ac:dyDescent="0.2">
      <c r="B128" s="14" t="s">
        <v>157</v>
      </c>
      <c r="C128" s="8">
        <v>233984</v>
      </c>
      <c r="D128" s="9"/>
      <c r="E128" s="8"/>
      <c r="F128" s="9"/>
      <c r="G128" s="8"/>
      <c r="H128" s="8">
        <v>233984</v>
      </c>
    </row>
    <row r="129" spans="2:12" x14ac:dyDescent="0.2">
      <c r="B129" s="14" t="s">
        <v>158</v>
      </c>
      <c r="C129" s="8">
        <v>957557</v>
      </c>
      <c r="D129" s="9"/>
      <c r="E129" s="8"/>
      <c r="F129" s="9"/>
      <c r="G129" s="8"/>
      <c r="H129" s="8">
        <v>957557</v>
      </c>
    </row>
    <row r="130" spans="2:12" x14ac:dyDescent="0.2">
      <c r="B130" s="14" t="s">
        <v>159</v>
      </c>
      <c r="C130" s="8">
        <v>4026769.15</v>
      </c>
      <c r="D130" s="9"/>
      <c r="E130" s="8">
        <v>577702.49</v>
      </c>
      <c r="F130" s="9"/>
      <c r="G130" s="8"/>
      <c r="H130" s="8">
        <v>4604471.6399999997</v>
      </c>
    </row>
    <row r="131" spans="2:12" x14ac:dyDescent="0.2">
      <c r="B131" s="14" t="s">
        <v>160</v>
      </c>
      <c r="C131" s="8"/>
      <c r="D131" s="9">
        <v>47500</v>
      </c>
      <c r="E131" s="8"/>
      <c r="F131" s="9"/>
      <c r="G131" s="8"/>
      <c r="H131" s="8">
        <v>47500</v>
      </c>
      <c r="J131" s="23"/>
    </row>
    <row r="132" spans="2:12" x14ac:dyDescent="0.2">
      <c r="B132" s="14" t="s">
        <v>161</v>
      </c>
      <c r="C132" s="8"/>
      <c r="D132" s="9"/>
      <c r="E132" s="8">
        <v>0.01</v>
      </c>
      <c r="F132" s="9"/>
      <c r="G132" s="8"/>
      <c r="H132" s="8">
        <v>0.01</v>
      </c>
    </row>
    <row r="133" spans="2:12" x14ac:dyDescent="0.2">
      <c r="B133" s="7" t="s">
        <v>162</v>
      </c>
      <c r="C133" s="8"/>
      <c r="D133" s="9"/>
      <c r="E133" s="8">
        <v>148122.20000000001</v>
      </c>
      <c r="F133" s="9"/>
      <c r="G133" s="8"/>
      <c r="H133" s="8">
        <v>148122.20000000001</v>
      </c>
    </row>
    <row r="134" spans="2:12" x14ac:dyDescent="0.2">
      <c r="B134" s="7" t="s">
        <v>163</v>
      </c>
      <c r="C134" s="8">
        <v>1949.15</v>
      </c>
      <c r="D134" s="9"/>
      <c r="E134" s="8">
        <v>179908.77</v>
      </c>
      <c r="F134" s="9"/>
      <c r="G134" s="8"/>
      <c r="H134" s="8">
        <v>181857.91999999998</v>
      </c>
    </row>
    <row r="135" spans="2:12" x14ac:dyDescent="0.2">
      <c r="B135" s="10"/>
      <c r="C135" s="8"/>
      <c r="D135" s="9"/>
      <c r="E135" s="8"/>
      <c r="F135" s="9"/>
      <c r="G135" s="8"/>
      <c r="H135" s="8"/>
    </row>
    <row r="136" spans="2:12" s="22" customFormat="1" x14ac:dyDescent="0.2">
      <c r="B136" s="17" t="s">
        <v>8</v>
      </c>
      <c r="C136" s="18">
        <f>C104+C105+C106+C107+C108+C111+C112+C113+C114+C115+C116+C117+C118+C119+C120+C121+C122+C124+C125+C126+C128+C129+C130-C134</f>
        <v>9805255.8699999992</v>
      </c>
      <c r="D136" s="19">
        <f>SUM(D126:D131)</f>
        <v>75801</v>
      </c>
      <c r="E136" s="18">
        <f>E132+E130+E133-E134</f>
        <v>545915.92999999993</v>
      </c>
      <c r="F136" s="18">
        <f>F107</f>
        <v>15000</v>
      </c>
      <c r="G136" s="18">
        <f>SUM(G109:G124)</f>
        <v>156676.72</v>
      </c>
      <c r="H136" s="18">
        <f>H104+H105+H106+H107+H108+H109+H110+H111+H112+H113+H114+H115+H116+H117+H118+H119+H120+H121+H122+H123+H124+H125+H126+H127+H128+H129+H130+H131+H132+H133-H134</f>
        <v>10598649.52</v>
      </c>
      <c r="I136" s="36"/>
      <c r="J136" s="20"/>
    </row>
    <row r="137" spans="2:12" x14ac:dyDescent="0.2">
      <c r="B137" s="10" t="s">
        <v>164</v>
      </c>
      <c r="C137" s="16"/>
      <c r="E137" s="16"/>
      <c r="G137" s="16"/>
      <c r="H137" s="8"/>
      <c r="J137" s="13"/>
    </row>
    <row r="138" spans="2:12" s="22" customFormat="1" ht="12.75" thickBot="1" x14ac:dyDescent="0.25">
      <c r="B138" s="17" t="s">
        <v>173</v>
      </c>
      <c r="C138" s="40">
        <f>+C16+C42+C72+C85+C96+C101+C136</f>
        <v>202364987.29000002</v>
      </c>
      <c r="D138" s="40">
        <f t="shared" ref="D138:H138" si="1">+D16+D42+D72+D85+D96+D101+D136</f>
        <v>9318761.5199999996</v>
      </c>
      <c r="E138" s="40">
        <f t="shared" si="1"/>
        <v>547926.64999999991</v>
      </c>
      <c r="F138" s="40">
        <f t="shared" si="1"/>
        <v>12391000.779999999</v>
      </c>
      <c r="G138" s="40">
        <f t="shared" si="1"/>
        <v>3729987.47</v>
      </c>
      <c r="H138" s="40">
        <f t="shared" si="1"/>
        <v>228352663.71000001</v>
      </c>
      <c r="I138" s="21"/>
      <c r="J138" s="20"/>
      <c r="K138" s="43"/>
    </row>
    <row r="139" spans="2:12" ht="12.75" thickTop="1" x14ac:dyDescent="0.2">
      <c r="C139" s="44"/>
      <c r="I139" s="23"/>
      <c r="J139" s="13"/>
      <c r="K139" s="13"/>
      <c r="L139" s="23"/>
    </row>
    <row r="140" spans="2:12" x14ac:dyDescent="0.2">
      <c r="B140" s="45" t="s">
        <v>168</v>
      </c>
      <c r="C140" s="44">
        <f>+'[1]I &amp; E Sub Sch. Dt.30-10-23 - F'!C182</f>
        <v>202364987.29000002</v>
      </c>
      <c r="D140" s="44">
        <f>+'[1]I &amp; E Sub Sch. Dt.30-10-23 - F'!D182</f>
        <v>9318761.5199999996</v>
      </c>
      <c r="E140" s="44">
        <f>+'[1]I &amp; E Sub Sch. Dt.30-10-23 - F'!E182</f>
        <v>547926.64999999991</v>
      </c>
      <c r="F140" s="44">
        <f>+'[1]I &amp; E Sub Sch. Dt.30-10-23 - F'!F182</f>
        <v>12391000.779999999</v>
      </c>
      <c r="G140" s="44">
        <f>+'[1]I &amp; E Sub Sch. Dt.30-10-23 - F'!G182</f>
        <v>3729987.47</v>
      </c>
      <c r="H140" s="44">
        <f>+'[1]I &amp; E Sub Sch. Dt.30-10-23 - F'!H182</f>
        <v>228352663.71000001</v>
      </c>
      <c r="I140" s="13"/>
      <c r="K140" s="13"/>
      <c r="L140" s="23"/>
    </row>
    <row r="141" spans="2:12" ht="12.75" thickBot="1" x14ac:dyDescent="0.25">
      <c r="B141" s="46" t="s">
        <v>169</v>
      </c>
      <c r="C141" s="47">
        <f>+C138-C140</f>
        <v>0</v>
      </c>
      <c r="D141" s="47">
        <f t="shared" ref="D141:H141" si="2">+D138-D140</f>
        <v>0</v>
      </c>
      <c r="E141" s="47">
        <f t="shared" si="2"/>
        <v>0</v>
      </c>
      <c r="F141" s="47">
        <f t="shared" si="2"/>
        <v>0</v>
      </c>
      <c r="G141" s="47">
        <f t="shared" si="2"/>
        <v>0</v>
      </c>
      <c r="H141" s="47">
        <f t="shared" si="2"/>
        <v>0</v>
      </c>
      <c r="I141" s="13"/>
      <c r="K141" s="13"/>
      <c r="L141" s="23"/>
    </row>
    <row r="142" spans="2:12" ht="12.75" thickTop="1" x14ac:dyDescent="0.2">
      <c r="B142" s="13"/>
      <c r="C142" s="44"/>
      <c r="E142" s="44"/>
      <c r="F142" s="44"/>
      <c r="G142" s="44"/>
      <c r="I142" s="13"/>
      <c r="K142" s="13"/>
      <c r="L142" s="23"/>
    </row>
    <row r="143" spans="2:12" x14ac:dyDescent="0.2">
      <c r="B143" s="48"/>
      <c r="C143" s="44"/>
      <c r="D143" s="44"/>
    </row>
    <row r="144" spans="2:12" x14ac:dyDescent="0.2">
      <c r="B144" s="48"/>
      <c r="C144" s="44"/>
      <c r="D144" s="44"/>
    </row>
    <row r="145" spans="3:4" x14ac:dyDescent="0.2">
      <c r="C145" s="44"/>
      <c r="D145" s="44"/>
    </row>
    <row r="146" spans="3:4" x14ac:dyDescent="0.2">
      <c r="C146" s="44"/>
      <c r="D146" s="44"/>
    </row>
    <row r="163" spans="4:8" x14ac:dyDescent="0.2">
      <c r="F163" s="44"/>
    </row>
    <row r="164" spans="4:8" x14ac:dyDescent="0.2">
      <c r="D164" s="44"/>
      <c r="H164" s="44"/>
    </row>
    <row r="170" spans="4:8" x14ac:dyDescent="0.2">
      <c r="D170" s="44"/>
    </row>
  </sheetData>
  <mergeCells count="2">
    <mergeCell ref="B1:H1"/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7"/>
  <sheetViews>
    <sheetView topLeftCell="A133" workbookViewId="0">
      <selection activeCell="C145" sqref="C145"/>
    </sheetView>
  </sheetViews>
  <sheetFormatPr defaultRowHeight="12" x14ac:dyDescent="0.2"/>
  <cols>
    <col min="1" max="1" width="2.42578125" style="2" customWidth="1"/>
    <col min="2" max="2" width="36.5703125" style="2" bestFit="1" customWidth="1"/>
    <col min="3" max="3" width="13.42578125" style="28" bestFit="1" customWidth="1"/>
    <col min="4" max="4" width="12.42578125" style="28" customWidth="1"/>
    <col min="5" max="5" width="13.42578125" style="28" customWidth="1"/>
    <col min="6" max="6" width="14.140625" style="28" customWidth="1"/>
    <col min="7" max="7" width="12.28515625" style="28" customWidth="1"/>
    <col min="8" max="8" width="13.42578125" style="28" customWidth="1"/>
    <col min="9" max="9" width="1" style="2" customWidth="1"/>
    <col min="10" max="10" width="12.140625" style="2" customWidth="1"/>
    <col min="11" max="11" width="16.5703125" style="2" customWidth="1"/>
    <col min="12" max="12" width="17.42578125" style="2" customWidth="1"/>
    <col min="13" max="13" width="14.28515625" style="2" bestFit="1" customWidth="1"/>
    <col min="14" max="256" width="9.140625" style="2"/>
    <col min="257" max="257" width="2.42578125" style="2" customWidth="1"/>
    <col min="258" max="258" width="36.85546875" style="2" customWidth="1"/>
    <col min="259" max="259" width="16.85546875" style="2" customWidth="1"/>
    <col min="260" max="260" width="16.7109375" style="2" customWidth="1"/>
    <col min="261" max="261" width="16" style="2" customWidth="1"/>
    <col min="262" max="262" width="16.5703125" style="2" customWidth="1"/>
    <col min="263" max="263" width="18.42578125" style="2" customWidth="1"/>
    <col min="264" max="264" width="17" style="2" customWidth="1"/>
    <col min="265" max="265" width="15.28515625" style="2" bestFit="1" customWidth="1"/>
    <col min="266" max="266" width="18.28515625" style="2" customWidth="1"/>
    <col min="267" max="267" width="16.5703125" style="2" customWidth="1"/>
    <col min="268" max="268" width="17.42578125" style="2" customWidth="1"/>
    <col min="269" max="269" width="14.28515625" style="2" bestFit="1" customWidth="1"/>
    <col min="270" max="512" width="9.140625" style="2"/>
    <col min="513" max="513" width="2.42578125" style="2" customWidth="1"/>
    <col min="514" max="514" width="36.85546875" style="2" customWidth="1"/>
    <col min="515" max="515" width="16.85546875" style="2" customWidth="1"/>
    <col min="516" max="516" width="16.7109375" style="2" customWidth="1"/>
    <col min="517" max="517" width="16" style="2" customWidth="1"/>
    <col min="518" max="518" width="16.5703125" style="2" customWidth="1"/>
    <col min="519" max="519" width="18.42578125" style="2" customWidth="1"/>
    <col min="520" max="520" width="17" style="2" customWidth="1"/>
    <col min="521" max="521" width="15.28515625" style="2" bestFit="1" customWidth="1"/>
    <col min="522" max="522" width="18.28515625" style="2" customWidth="1"/>
    <col min="523" max="523" width="16.5703125" style="2" customWidth="1"/>
    <col min="524" max="524" width="17.42578125" style="2" customWidth="1"/>
    <col min="525" max="525" width="14.28515625" style="2" bestFit="1" customWidth="1"/>
    <col min="526" max="768" width="9.140625" style="2"/>
    <col min="769" max="769" width="2.42578125" style="2" customWidth="1"/>
    <col min="770" max="770" width="36.85546875" style="2" customWidth="1"/>
    <col min="771" max="771" width="16.85546875" style="2" customWidth="1"/>
    <col min="772" max="772" width="16.7109375" style="2" customWidth="1"/>
    <col min="773" max="773" width="16" style="2" customWidth="1"/>
    <col min="774" max="774" width="16.5703125" style="2" customWidth="1"/>
    <col min="775" max="775" width="18.42578125" style="2" customWidth="1"/>
    <col min="776" max="776" width="17" style="2" customWidth="1"/>
    <col min="777" max="777" width="15.28515625" style="2" bestFit="1" customWidth="1"/>
    <col min="778" max="778" width="18.28515625" style="2" customWidth="1"/>
    <col min="779" max="779" width="16.5703125" style="2" customWidth="1"/>
    <col min="780" max="780" width="17.42578125" style="2" customWidth="1"/>
    <col min="781" max="781" width="14.28515625" style="2" bestFit="1" customWidth="1"/>
    <col min="782" max="1024" width="9.140625" style="2"/>
    <col min="1025" max="1025" width="2.42578125" style="2" customWidth="1"/>
    <col min="1026" max="1026" width="36.85546875" style="2" customWidth="1"/>
    <col min="1027" max="1027" width="16.85546875" style="2" customWidth="1"/>
    <col min="1028" max="1028" width="16.7109375" style="2" customWidth="1"/>
    <col min="1029" max="1029" width="16" style="2" customWidth="1"/>
    <col min="1030" max="1030" width="16.5703125" style="2" customWidth="1"/>
    <col min="1031" max="1031" width="18.42578125" style="2" customWidth="1"/>
    <col min="1032" max="1032" width="17" style="2" customWidth="1"/>
    <col min="1033" max="1033" width="15.28515625" style="2" bestFit="1" customWidth="1"/>
    <col min="1034" max="1034" width="18.28515625" style="2" customWidth="1"/>
    <col min="1035" max="1035" width="16.5703125" style="2" customWidth="1"/>
    <col min="1036" max="1036" width="17.42578125" style="2" customWidth="1"/>
    <col min="1037" max="1037" width="14.28515625" style="2" bestFit="1" customWidth="1"/>
    <col min="1038" max="1280" width="9.140625" style="2"/>
    <col min="1281" max="1281" width="2.42578125" style="2" customWidth="1"/>
    <col min="1282" max="1282" width="36.85546875" style="2" customWidth="1"/>
    <col min="1283" max="1283" width="16.85546875" style="2" customWidth="1"/>
    <col min="1284" max="1284" width="16.7109375" style="2" customWidth="1"/>
    <col min="1285" max="1285" width="16" style="2" customWidth="1"/>
    <col min="1286" max="1286" width="16.5703125" style="2" customWidth="1"/>
    <col min="1287" max="1287" width="18.42578125" style="2" customWidth="1"/>
    <col min="1288" max="1288" width="17" style="2" customWidth="1"/>
    <col min="1289" max="1289" width="15.28515625" style="2" bestFit="1" customWidth="1"/>
    <col min="1290" max="1290" width="18.28515625" style="2" customWidth="1"/>
    <col min="1291" max="1291" width="16.5703125" style="2" customWidth="1"/>
    <col min="1292" max="1292" width="17.42578125" style="2" customWidth="1"/>
    <col min="1293" max="1293" width="14.28515625" style="2" bestFit="1" customWidth="1"/>
    <col min="1294" max="1536" width="9.140625" style="2"/>
    <col min="1537" max="1537" width="2.42578125" style="2" customWidth="1"/>
    <col min="1538" max="1538" width="36.85546875" style="2" customWidth="1"/>
    <col min="1539" max="1539" width="16.85546875" style="2" customWidth="1"/>
    <col min="1540" max="1540" width="16.7109375" style="2" customWidth="1"/>
    <col min="1541" max="1541" width="16" style="2" customWidth="1"/>
    <col min="1542" max="1542" width="16.5703125" style="2" customWidth="1"/>
    <col min="1543" max="1543" width="18.42578125" style="2" customWidth="1"/>
    <col min="1544" max="1544" width="17" style="2" customWidth="1"/>
    <col min="1545" max="1545" width="15.28515625" style="2" bestFit="1" customWidth="1"/>
    <col min="1546" max="1546" width="18.28515625" style="2" customWidth="1"/>
    <col min="1547" max="1547" width="16.5703125" style="2" customWidth="1"/>
    <col min="1548" max="1548" width="17.42578125" style="2" customWidth="1"/>
    <col min="1549" max="1549" width="14.28515625" style="2" bestFit="1" customWidth="1"/>
    <col min="1550" max="1792" width="9.140625" style="2"/>
    <col min="1793" max="1793" width="2.42578125" style="2" customWidth="1"/>
    <col min="1794" max="1794" width="36.85546875" style="2" customWidth="1"/>
    <col min="1795" max="1795" width="16.85546875" style="2" customWidth="1"/>
    <col min="1796" max="1796" width="16.7109375" style="2" customWidth="1"/>
    <col min="1797" max="1797" width="16" style="2" customWidth="1"/>
    <col min="1798" max="1798" width="16.5703125" style="2" customWidth="1"/>
    <col min="1799" max="1799" width="18.42578125" style="2" customWidth="1"/>
    <col min="1800" max="1800" width="17" style="2" customWidth="1"/>
    <col min="1801" max="1801" width="15.28515625" style="2" bestFit="1" customWidth="1"/>
    <col min="1802" max="1802" width="18.28515625" style="2" customWidth="1"/>
    <col min="1803" max="1803" width="16.5703125" style="2" customWidth="1"/>
    <col min="1804" max="1804" width="17.42578125" style="2" customWidth="1"/>
    <col min="1805" max="1805" width="14.28515625" style="2" bestFit="1" customWidth="1"/>
    <col min="1806" max="2048" width="9.140625" style="2"/>
    <col min="2049" max="2049" width="2.42578125" style="2" customWidth="1"/>
    <col min="2050" max="2050" width="36.85546875" style="2" customWidth="1"/>
    <col min="2051" max="2051" width="16.85546875" style="2" customWidth="1"/>
    <col min="2052" max="2052" width="16.7109375" style="2" customWidth="1"/>
    <col min="2053" max="2053" width="16" style="2" customWidth="1"/>
    <col min="2054" max="2054" width="16.5703125" style="2" customWidth="1"/>
    <col min="2055" max="2055" width="18.42578125" style="2" customWidth="1"/>
    <col min="2056" max="2056" width="17" style="2" customWidth="1"/>
    <col min="2057" max="2057" width="15.28515625" style="2" bestFit="1" customWidth="1"/>
    <col min="2058" max="2058" width="18.28515625" style="2" customWidth="1"/>
    <col min="2059" max="2059" width="16.5703125" style="2" customWidth="1"/>
    <col min="2060" max="2060" width="17.42578125" style="2" customWidth="1"/>
    <col min="2061" max="2061" width="14.28515625" style="2" bestFit="1" customWidth="1"/>
    <col min="2062" max="2304" width="9.140625" style="2"/>
    <col min="2305" max="2305" width="2.42578125" style="2" customWidth="1"/>
    <col min="2306" max="2306" width="36.85546875" style="2" customWidth="1"/>
    <col min="2307" max="2307" width="16.85546875" style="2" customWidth="1"/>
    <col min="2308" max="2308" width="16.7109375" style="2" customWidth="1"/>
    <col min="2309" max="2309" width="16" style="2" customWidth="1"/>
    <col min="2310" max="2310" width="16.5703125" style="2" customWidth="1"/>
    <col min="2311" max="2311" width="18.42578125" style="2" customWidth="1"/>
    <col min="2312" max="2312" width="17" style="2" customWidth="1"/>
    <col min="2313" max="2313" width="15.28515625" style="2" bestFit="1" customWidth="1"/>
    <col min="2314" max="2314" width="18.28515625" style="2" customWidth="1"/>
    <col min="2315" max="2315" width="16.5703125" style="2" customWidth="1"/>
    <col min="2316" max="2316" width="17.42578125" style="2" customWidth="1"/>
    <col min="2317" max="2317" width="14.28515625" style="2" bestFit="1" customWidth="1"/>
    <col min="2318" max="2560" width="9.140625" style="2"/>
    <col min="2561" max="2561" width="2.42578125" style="2" customWidth="1"/>
    <col min="2562" max="2562" width="36.85546875" style="2" customWidth="1"/>
    <col min="2563" max="2563" width="16.85546875" style="2" customWidth="1"/>
    <col min="2564" max="2564" width="16.7109375" style="2" customWidth="1"/>
    <col min="2565" max="2565" width="16" style="2" customWidth="1"/>
    <col min="2566" max="2566" width="16.5703125" style="2" customWidth="1"/>
    <col min="2567" max="2567" width="18.42578125" style="2" customWidth="1"/>
    <col min="2568" max="2568" width="17" style="2" customWidth="1"/>
    <col min="2569" max="2569" width="15.28515625" style="2" bestFit="1" customWidth="1"/>
    <col min="2570" max="2570" width="18.28515625" style="2" customWidth="1"/>
    <col min="2571" max="2571" width="16.5703125" style="2" customWidth="1"/>
    <col min="2572" max="2572" width="17.42578125" style="2" customWidth="1"/>
    <col min="2573" max="2573" width="14.28515625" style="2" bestFit="1" customWidth="1"/>
    <col min="2574" max="2816" width="9.140625" style="2"/>
    <col min="2817" max="2817" width="2.42578125" style="2" customWidth="1"/>
    <col min="2818" max="2818" width="36.85546875" style="2" customWidth="1"/>
    <col min="2819" max="2819" width="16.85546875" style="2" customWidth="1"/>
    <col min="2820" max="2820" width="16.7109375" style="2" customWidth="1"/>
    <col min="2821" max="2821" width="16" style="2" customWidth="1"/>
    <col min="2822" max="2822" width="16.5703125" style="2" customWidth="1"/>
    <col min="2823" max="2823" width="18.42578125" style="2" customWidth="1"/>
    <col min="2824" max="2824" width="17" style="2" customWidth="1"/>
    <col min="2825" max="2825" width="15.28515625" style="2" bestFit="1" customWidth="1"/>
    <col min="2826" max="2826" width="18.28515625" style="2" customWidth="1"/>
    <col min="2827" max="2827" width="16.5703125" style="2" customWidth="1"/>
    <col min="2828" max="2828" width="17.42578125" style="2" customWidth="1"/>
    <col min="2829" max="2829" width="14.28515625" style="2" bestFit="1" customWidth="1"/>
    <col min="2830" max="3072" width="9.140625" style="2"/>
    <col min="3073" max="3073" width="2.42578125" style="2" customWidth="1"/>
    <col min="3074" max="3074" width="36.85546875" style="2" customWidth="1"/>
    <col min="3075" max="3075" width="16.85546875" style="2" customWidth="1"/>
    <col min="3076" max="3076" width="16.7109375" style="2" customWidth="1"/>
    <col min="3077" max="3077" width="16" style="2" customWidth="1"/>
    <col min="3078" max="3078" width="16.5703125" style="2" customWidth="1"/>
    <col min="3079" max="3079" width="18.42578125" style="2" customWidth="1"/>
    <col min="3080" max="3080" width="17" style="2" customWidth="1"/>
    <col min="3081" max="3081" width="15.28515625" style="2" bestFit="1" customWidth="1"/>
    <col min="3082" max="3082" width="18.28515625" style="2" customWidth="1"/>
    <col min="3083" max="3083" width="16.5703125" style="2" customWidth="1"/>
    <col min="3084" max="3084" width="17.42578125" style="2" customWidth="1"/>
    <col min="3085" max="3085" width="14.28515625" style="2" bestFit="1" customWidth="1"/>
    <col min="3086" max="3328" width="9.140625" style="2"/>
    <col min="3329" max="3329" width="2.42578125" style="2" customWidth="1"/>
    <col min="3330" max="3330" width="36.85546875" style="2" customWidth="1"/>
    <col min="3331" max="3331" width="16.85546875" style="2" customWidth="1"/>
    <col min="3332" max="3332" width="16.7109375" style="2" customWidth="1"/>
    <col min="3333" max="3333" width="16" style="2" customWidth="1"/>
    <col min="3334" max="3334" width="16.5703125" style="2" customWidth="1"/>
    <col min="3335" max="3335" width="18.42578125" style="2" customWidth="1"/>
    <col min="3336" max="3336" width="17" style="2" customWidth="1"/>
    <col min="3337" max="3337" width="15.28515625" style="2" bestFit="1" customWidth="1"/>
    <col min="3338" max="3338" width="18.28515625" style="2" customWidth="1"/>
    <col min="3339" max="3339" width="16.5703125" style="2" customWidth="1"/>
    <col min="3340" max="3340" width="17.42578125" style="2" customWidth="1"/>
    <col min="3341" max="3341" width="14.28515625" style="2" bestFit="1" customWidth="1"/>
    <col min="3342" max="3584" width="9.140625" style="2"/>
    <col min="3585" max="3585" width="2.42578125" style="2" customWidth="1"/>
    <col min="3586" max="3586" width="36.85546875" style="2" customWidth="1"/>
    <col min="3587" max="3587" width="16.85546875" style="2" customWidth="1"/>
    <col min="3588" max="3588" width="16.7109375" style="2" customWidth="1"/>
    <col min="3589" max="3589" width="16" style="2" customWidth="1"/>
    <col min="3590" max="3590" width="16.5703125" style="2" customWidth="1"/>
    <col min="3591" max="3591" width="18.42578125" style="2" customWidth="1"/>
    <col min="3592" max="3592" width="17" style="2" customWidth="1"/>
    <col min="3593" max="3593" width="15.28515625" style="2" bestFit="1" customWidth="1"/>
    <col min="3594" max="3594" width="18.28515625" style="2" customWidth="1"/>
    <col min="3595" max="3595" width="16.5703125" style="2" customWidth="1"/>
    <col min="3596" max="3596" width="17.42578125" style="2" customWidth="1"/>
    <col min="3597" max="3597" width="14.28515625" style="2" bestFit="1" customWidth="1"/>
    <col min="3598" max="3840" width="9.140625" style="2"/>
    <col min="3841" max="3841" width="2.42578125" style="2" customWidth="1"/>
    <col min="3842" max="3842" width="36.85546875" style="2" customWidth="1"/>
    <col min="3843" max="3843" width="16.85546875" style="2" customWidth="1"/>
    <col min="3844" max="3844" width="16.7109375" style="2" customWidth="1"/>
    <col min="3845" max="3845" width="16" style="2" customWidth="1"/>
    <col min="3846" max="3846" width="16.5703125" style="2" customWidth="1"/>
    <col min="3847" max="3847" width="18.42578125" style="2" customWidth="1"/>
    <col min="3848" max="3848" width="17" style="2" customWidth="1"/>
    <col min="3849" max="3849" width="15.28515625" style="2" bestFit="1" customWidth="1"/>
    <col min="3850" max="3850" width="18.28515625" style="2" customWidth="1"/>
    <col min="3851" max="3851" width="16.5703125" style="2" customWidth="1"/>
    <col min="3852" max="3852" width="17.42578125" style="2" customWidth="1"/>
    <col min="3853" max="3853" width="14.28515625" style="2" bestFit="1" customWidth="1"/>
    <col min="3854" max="4096" width="9.140625" style="2"/>
    <col min="4097" max="4097" width="2.42578125" style="2" customWidth="1"/>
    <col min="4098" max="4098" width="36.85546875" style="2" customWidth="1"/>
    <col min="4099" max="4099" width="16.85546875" style="2" customWidth="1"/>
    <col min="4100" max="4100" width="16.7109375" style="2" customWidth="1"/>
    <col min="4101" max="4101" width="16" style="2" customWidth="1"/>
    <col min="4102" max="4102" width="16.5703125" style="2" customWidth="1"/>
    <col min="4103" max="4103" width="18.42578125" style="2" customWidth="1"/>
    <col min="4104" max="4104" width="17" style="2" customWidth="1"/>
    <col min="4105" max="4105" width="15.28515625" style="2" bestFit="1" customWidth="1"/>
    <col min="4106" max="4106" width="18.28515625" style="2" customWidth="1"/>
    <col min="4107" max="4107" width="16.5703125" style="2" customWidth="1"/>
    <col min="4108" max="4108" width="17.42578125" style="2" customWidth="1"/>
    <col min="4109" max="4109" width="14.28515625" style="2" bestFit="1" customWidth="1"/>
    <col min="4110" max="4352" width="9.140625" style="2"/>
    <col min="4353" max="4353" width="2.42578125" style="2" customWidth="1"/>
    <col min="4354" max="4354" width="36.85546875" style="2" customWidth="1"/>
    <col min="4355" max="4355" width="16.85546875" style="2" customWidth="1"/>
    <col min="4356" max="4356" width="16.7109375" style="2" customWidth="1"/>
    <col min="4357" max="4357" width="16" style="2" customWidth="1"/>
    <col min="4358" max="4358" width="16.5703125" style="2" customWidth="1"/>
    <col min="4359" max="4359" width="18.42578125" style="2" customWidth="1"/>
    <col min="4360" max="4360" width="17" style="2" customWidth="1"/>
    <col min="4361" max="4361" width="15.28515625" style="2" bestFit="1" customWidth="1"/>
    <col min="4362" max="4362" width="18.28515625" style="2" customWidth="1"/>
    <col min="4363" max="4363" width="16.5703125" style="2" customWidth="1"/>
    <col min="4364" max="4364" width="17.42578125" style="2" customWidth="1"/>
    <col min="4365" max="4365" width="14.28515625" style="2" bestFit="1" customWidth="1"/>
    <col min="4366" max="4608" width="9.140625" style="2"/>
    <col min="4609" max="4609" width="2.42578125" style="2" customWidth="1"/>
    <col min="4610" max="4610" width="36.85546875" style="2" customWidth="1"/>
    <col min="4611" max="4611" width="16.85546875" style="2" customWidth="1"/>
    <col min="4612" max="4612" width="16.7109375" style="2" customWidth="1"/>
    <col min="4613" max="4613" width="16" style="2" customWidth="1"/>
    <col min="4614" max="4614" width="16.5703125" style="2" customWidth="1"/>
    <col min="4615" max="4615" width="18.42578125" style="2" customWidth="1"/>
    <col min="4616" max="4616" width="17" style="2" customWidth="1"/>
    <col min="4617" max="4617" width="15.28515625" style="2" bestFit="1" customWidth="1"/>
    <col min="4618" max="4618" width="18.28515625" style="2" customWidth="1"/>
    <col min="4619" max="4619" width="16.5703125" style="2" customWidth="1"/>
    <col min="4620" max="4620" width="17.42578125" style="2" customWidth="1"/>
    <col min="4621" max="4621" width="14.28515625" style="2" bestFit="1" customWidth="1"/>
    <col min="4622" max="4864" width="9.140625" style="2"/>
    <col min="4865" max="4865" width="2.42578125" style="2" customWidth="1"/>
    <col min="4866" max="4866" width="36.85546875" style="2" customWidth="1"/>
    <col min="4867" max="4867" width="16.85546875" style="2" customWidth="1"/>
    <col min="4868" max="4868" width="16.7109375" style="2" customWidth="1"/>
    <col min="4869" max="4869" width="16" style="2" customWidth="1"/>
    <col min="4870" max="4870" width="16.5703125" style="2" customWidth="1"/>
    <col min="4871" max="4871" width="18.42578125" style="2" customWidth="1"/>
    <col min="4872" max="4872" width="17" style="2" customWidth="1"/>
    <col min="4873" max="4873" width="15.28515625" style="2" bestFit="1" customWidth="1"/>
    <col min="4874" max="4874" width="18.28515625" style="2" customWidth="1"/>
    <col min="4875" max="4875" width="16.5703125" style="2" customWidth="1"/>
    <col min="4876" max="4876" width="17.42578125" style="2" customWidth="1"/>
    <col min="4877" max="4877" width="14.28515625" style="2" bestFit="1" customWidth="1"/>
    <col min="4878" max="5120" width="9.140625" style="2"/>
    <col min="5121" max="5121" width="2.42578125" style="2" customWidth="1"/>
    <col min="5122" max="5122" width="36.85546875" style="2" customWidth="1"/>
    <col min="5123" max="5123" width="16.85546875" style="2" customWidth="1"/>
    <col min="5124" max="5124" width="16.7109375" style="2" customWidth="1"/>
    <col min="5125" max="5125" width="16" style="2" customWidth="1"/>
    <col min="5126" max="5126" width="16.5703125" style="2" customWidth="1"/>
    <col min="5127" max="5127" width="18.42578125" style="2" customWidth="1"/>
    <col min="5128" max="5128" width="17" style="2" customWidth="1"/>
    <col min="5129" max="5129" width="15.28515625" style="2" bestFit="1" customWidth="1"/>
    <col min="5130" max="5130" width="18.28515625" style="2" customWidth="1"/>
    <col min="5131" max="5131" width="16.5703125" style="2" customWidth="1"/>
    <col min="5132" max="5132" width="17.42578125" style="2" customWidth="1"/>
    <col min="5133" max="5133" width="14.28515625" style="2" bestFit="1" customWidth="1"/>
    <col min="5134" max="5376" width="9.140625" style="2"/>
    <col min="5377" max="5377" width="2.42578125" style="2" customWidth="1"/>
    <col min="5378" max="5378" width="36.85546875" style="2" customWidth="1"/>
    <col min="5379" max="5379" width="16.85546875" style="2" customWidth="1"/>
    <col min="5380" max="5380" width="16.7109375" style="2" customWidth="1"/>
    <col min="5381" max="5381" width="16" style="2" customWidth="1"/>
    <col min="5382" max="5382" width="16.5703125" style="2" customWidth="1"/>
    <col min="5383" max="5383" width="18.42578125" style="2" customWidth="1"/>
    <col min="5384" max="5384" width="17" style="2" customWidth="1"/>
    <col min="5385" max="5385" width="15.28515625" style="2" bestFit="1" customWidth="1"/>
    <col min="5386" max="5386" width="18.28515625" style="2" customWidth="1"/>
    <col min="5387" max="5387" width="16.5703125" style="2" customWidth="1"/>
    <col min="5388" max="5388" width="17.42578125" style="2" customWidth="1"/>
    <col min="5389" max="5389" width="14.28515625" style="2" bestFit="1" customWidth="1"/>
    <col min="5390" max="5632" width="9.140625" style="2"/>
    <col min="5633" max="5633" width="2.42578125" style="2" customWidth="1"/>
    <col min="5634" max="5634" width="36.85546875" style="2" customWidth="1"/>
    <col min="5635" max="5635" width="16.85546875" style="2" customWidth="1"/>
    <col min="5636" max="5636" width="16.7109375" style="2" customWidth="1"/>
    <col min="5637" max="5637" width="16" style="2" customWidth="1"/>
    <col min="5638" max="5638" width="16.5703125" style="2" customWidth="1"/>
    <col min="5639" max="5639" width="18.42578125" style="2" customWidth="1"/>
    <col min="5640" max="5640" width="17" style="2" customWidth="1"/>
    <col min="5641" max="5641" width="15.28515625" style="2" bestFit="1" customWidth="1"/>
    <col min="5642" max="5642" width="18.28515625" style="2" customWidth="1"/>
    <col min="5643" max="5643" width="16.5703125" style="2" customWidth="1"/>
    <col min="5644" max="5644" width="17.42578125" style="2" customWidth="1"/>
    <col min="5645" max="5645" width="14.28515625" style="2" bestFit="1" customWidth="1"/>
    <col min="5646" max="5888" width="9.140625" style="2"/>
    <col min="5889" max="5889" width="2.42578125" style="2" customWidth="1"/>
    <col min="5890" max="5890" width="36.85546875" style="2" customWidth="1"/>
    <col min="5891" max="5891" width="16.85546875" style="2" customWidth="1"/>
    <col min="5892" max="5892" width="16.7109375" style="2" customWidth="1"/>
    <col min="5893" max="5893" width="16" style="2" customWidth="1"/>
    <col min="5894" max="5894" width="16.5703125" style="2" customWidth="1"/>
    <col min="5895" max="5895" width="18.42578125" style="2" customWidth="1"/>
    <col min="5896" max="5896" width="17" style="2" customWidth="1"/>
    <col min="5897" max="5897" width="15.28515625" style="2" bestFit="1" customWidth="1"/>
    <col min="5898" max="5898" width="18.28515625" style="2" customWidth="1"/>
    <col min="5899" max="5899" width="16.5703125" style="2" customWidth="1"/>
    <col min="5900" max="5900" width="17.42578125" style="2" customWidth="1"/>
    <col min="5901" max="5901" width="14.28515625" style="2" bestFit="1" customWidth="1"/>
    <col min="5902" max="6144" width="9.140625" style="2"/>
    <col min="6145" max="6145" width="2.42578125" style="2" customWidth="1"/>
    <col min="6146" max="6146" width="36.85546875" style="2" customWidth="1"/>
    <col min="6147" max="6147" width="16.85546875" style="2" customWidth="1"/>
    <col min="6148" max="6148" width="16.7109375" style="2" customWidth="1"/>
    <col min="6149" max="6149" width="16" style="2" customWidth="1"/>
    <col min="6150" max="6150" width="16.5703125" style="2" customWidth="1"/>
    <col min="6151" max="6151" width="18.42578125" style="2" customWidth="1"/>
    <col min="6152" max="6152" width="17" style="2" customWidth="1"/>
    <col min="6153" max="6153" width="15.28515625" style="2" bestFit="1" customWidth="1"/>
    <col min="6154" max="6154" width="18.28515625" style="2" customWidth="1"/>
    <col min="6155" max="6155" width="16.5703125" style="2" customWidth="1"/>
    <col min="6156" max="6156" width="17.42578125" style="2" customWidth="1"/>
    <col min="6157" max="6157" width="14.28515625" style="2" bestFit="1" customWidth="1"/>
    <col min="6158" max="6400" width="9.140625" style="2"/>
    <col min="6401" max="6401" width="2.42578125" style="2" customWidth="1"/>
    <col min="6402" max="6402" width="36.85546875" style="2" customWidth="1"/>
    <col min="6403" max="6403" width="16.85546875" style="2" customWidth="1"/>
    <col min="6404" max="6404" width="16.7109375" style="2" customWidth="1"/>
    <col min="6405" max="6405" width="16" style="2" customWidth="1"/>
    <col min="6406" max="6406" width="16.5703125" style="2" customWidth="1"/>
    <col min="6407" max="6407" width="18.42578125" style="2" customWidth="1"/>
    <col min="6408" max="6408" width="17" style="2" customWidth="1"/>
    <col min="6409" max="6409" width="15.28515625" style="2" bestFit="1" customWidth="1"/>
    <col min="6410" max="6410" width="18.28515625" style="2" customWidth="1"/>
    <col min="6411" max="6411" width="16.5703125" style="2" customWidth="1"/>
    <col min="6412" max="6412" width="17.42578125" style="2" customWidth="1"/>
    <col min="6413" max="6413" width="14.28515625" style="2" bestFit="1" customWidth="1"/>
    <col min="6414" max="6656" width="9.140625" style="2"/>
    <col min="6657" max="6657" width="2.42578125" style="2" customWidth="1"/>
    <col min="6658" max="6658" width="36.85546875" style="2" customWidth="1"/>
    <col min="6659" max="6659" width="16.85546875" style="2" customWidth="1"/>
    <col min="6660" max="6660" width="16.7109375" style="2" customWidth="1"/>
    <col min="6661" max="6661" width="16" style="2" customWidth="1"/>
    <col min="6662" max="6662" width="16.5703125" style="2" customWidth="1"/>
    <col min="6663" max="6663" width="18.42578125" style="2" customWidth="1"/>
    <col min="6664" max="6664" width="17" style="2" customWidth="1"/>
    <col min="6665" max="6665" width="15.28515625" style="2" bestFit="1" customWidth="1"/>
    <col min="6666" max="6666" width="18.28515625" style="2" customWidth="1"/>
    <col min="6667" max="6667" width="16.5703125" style="2" customWidth="1"/>
    <col min="6668" max="6668" width="17.42578125" style="2" customWidth="1"/>
    <col min="6669" max="6669" width="14.28515625" style="2" bestFit="1" customWidth="1"/>
    <col min="6670" max="6912" width="9.140625" style="2"/>
    <col min="6913" max="6913" width="2.42578125" style="2" customWidth="1"/>
    <col min="6914" max="6914" width="36.85546875" style="2" customWidth="1"/>
    <col min="6915" max="6915" width="16.85546875" style="2" customWidth="1"/>
    <col min="6916" max="6916" width="16.7109375" style="2" customWidth="1"/>
    <col min="6917" max="6917" width="16" style="2" customWidth="1"/>
    <col min="6918" max="6918" width="16.5703125" style="2" customWidth="1"/>
    <col min="6919" max="6919" width="18.42578125" style="2" customWidth="1"/>
    <col min="6920" max="6920" width="17" style="2" customWidth="1"/>
    <col min="6921" max="6921" width="15.28515625" style="2" bestFit="1" customWidth="1"/>
    <col min="6922" max="6922" width="18.28515625" style="2" customWidth="1"/>
    <col min="6923" max="6923" width="16.5703125" style="2" customWidth="1"/>
    <col min="6924" max="6924" width="17.42578125" style="2" customWidth="1"/>
    <col min="6925" max="6925" width="14.28515625" style="2" bestFit="1" customWidth="1"/>
    <col min="6926" max="7168" width="9.140625" style="2"/>
    <col min="7169" max="7169" width="2.42578125" style="2" customWidth="1"/>
    <col min="7170" max="7170" width="36.85546875" style="2" customWidth="1"/>
    <col min="7171" max="7171" width="16.85546875" style="2" customWidth="1"/>
    <col min="7172" max="7172" width="16.7109375" style="2" customWidth="1"/>
    <col min="7173" max="7173" width="16" style="2" customWidth="1"/>
    <col min="7174" max="7174" width="16.5703125" style="2" customWidth="1"/>
    <col min="7175" max="7175" width="18.42578125" style="2" customWidth="1"/>
    <col min="7176" max="7176" width="17" style="2" customWidth="1"/>
    <col min="7177" max="7177" width="15.28515625" style="2" bestFit="1" customWidth="1"/>
    <col min="7178" max="7178" width="18.28515625" style="2" customWidth="1"/>
    <col min="7179" max="7179" width="16.5703125" style="2" customWidth="1"/>
    <col min="7180" max="7180" width="17.42578125" style="2" customWidth="1"/>
    <col min="7181" max="7181" width="14.28515625" style="2" bestFit="1" customWidth="1"/>
    <col min="7182" max="7424" width="9.140625" style="2"/>
    <col min="7425" max="7425" width="2.42578125" style="2" customWidth="1"/>
    <col min="7426" max="7426" width="36.85546875" style="2" customWidth="1"/>
    <col min="7427" max="7427" width="16.85546875" style="2" customWidth="1"/>
    <col min="7428" max="7428" width="16.7109375" style="2" customWidth="1"/>
    <col min="7429" max="7429" width="16" style="2" customWidth="1"/>
    <col min="7430" max="7430" width="16.5703125" style="2" customWidth="1"/>
    <col min="7431" max="7431" width="18.42578125" style="2" customWidth="1"/>
    <col min="7432" max="7432" width="17" style="2" customWidth="1"/>
    <col min="7433" max="7433" width="15.28515625" style="2" bestFit="1" customWidth="1"/>
    <col min="7434" max="7434" width="18.28515625" style="2" customWidth="1"/>
    <col min="7435" max="7435" width="16.5703125" style="2" customWidth="1"/>
    <col min="7436" max="7436" width="17.42578125" style="2" customWidth="1"/>
    <col min="7437" max="7437" width="14.28515625" style="2" bestFit="1" customWidth="1"/>
    <col min="7438" max="7680" width="9.140625" style="2"/>
    <col min="7681" max="7681" width="2.42578125" style="2" customWidth="1"/>
    <col min="7682" max="7682" width="36.85546875" style="2" customWidth="1"/>
    <col min="7683" max="7683" width="16.85546875" style="2" customWidth="1"/>
    <col min="7684" max="7684" width="16.7109375" style="2" customWidth="1"/>
    <col min="7685" max="7685" width="16" style="2" customWidth="1"/>
    <col min="7686" max="7686" width="16.5703125" style="2" customWidth="1"/>
    <col min="7687" max="7687" width="18.42578125" style="2" customWidth="1"/>
    <col min="7688" max="7688" width="17" style="2" customWidth="1"/>
    <col min="7689" max="7689" width="15.28515625" style="2" bestFit="1" customWidth="1"/>
    <col min="7690" max="7690" width="18.28515625" style="2" customWidth="1"/>
    <col min="7691" max="7691" width="16.5703125" style="2" customWidth="1"/>
    <col min="7692" max="7692" width="17.42578125" style="2" customWidth="1"/>
    <col min="7693" max="7693" width="14.28515625" style="2" bestFit="1" customWidth="1"/>
    <col min="7694" max="7936" width="9.140625" style="2"/>
    <col min="7937" max="7937" width="2.42578125" style="2" customWidth="1"/>
    <col min="7938" max="7938" width="36.85546875" style="2" customWidth="1"/>
    <col min="7939" max="7939" width="16.85546875" style="2" customWidth="1"/>
    <col min="7940" max="7940" width="16.7109375" style="2" customWidth="1"/>
    <col min="7941" max="7941" width="16" style="2" customWidth="1"/>
    <col min="7942" max="7942" width="16.5703125" style="2" customWidth="1"/>
    <col min="7943" max="7943" width="18.42578125" style="2" customWidth="1"/>
    <col min="7944" max="7944" width="17" style="2" customWidth="1"/>
    <col min="7945" max="7945" width="15.28515625" style="2" bestFit="1" customWidth="1"/>
    <col min="7946" max="7946" width="18.28515625" style="2" customWidth="1"/>
    <col min="7947" max="7947" width="16.5703125" style="2" customWidth="1"/>
    <col min="7948" max="7948" width="17.42578125" style="2" customWidth="1"/>
    <col min="7949" max="7949" width="14.28515625" style="2" bestFit="1" customWidth="1"/>
    <col min="7950" max="8192" width="9.140625" style="2"/>
    <col min="8193" max="8193" width="2.42578125" style="2" customWidth="1"/>
    <col min="8194" max="8194" width="36.85546875" style="2" customWidth="1"/>
    <col min="8195" max="8195" width="16.85546875" style="2" customWidth="1"/>
    <col min="8196" max="8196" width="16.7109375" style="2" customWidth="1"/>
    <col min="8197" max="8197" width="16" style="2" customWidth="1"/>
    <col min="8198" max="8198" width="16.5703125" style="2" customWidth="1"/>
    <col min="8199" max="8199" width="18.42578125" style="2" customWidth="1"/>
    <col min="8200" max="8200" width="17" style="2" customWidth="1"/>
    <col min="8201" max="8201" width="15.28515625" style="2" bestFit="1" customWidth="1"/>
    <col min="8202" max="8202" width="18.28515625" style="2" customWidth="1"/>
    <col min="8203" max="8203" width="16.5703125" style="2" customWidth="1"/>
    <col min="8204" max="8204" width="17.42578125" style="2" customWidth="1"/>
    <col min="8205" max="8205" width="14.28515625" style="2" bestFit="1" customWidth="1"/>
    <col min="8206" max="8448" width="9.140625" style="2"/>
    <col min="8449" max="8449" width="2.42578125" style="2" customWidth="1"/>
    <col min="8450" max="8450" width="36.85546875" style="2" customWidth="1"/>
    <col min="8451" max="8451" width="16.85546875" style="2" customWidth="1"/>
    <col min="8452" max="8452" width="16.7109375" style="2" customWidth="1"/>
    <col min="8453" max="8453" width="16" style="2" customWidth="1"/>
    <col min="8454" max="8454" width="16.5703125" style="2" customWidth="1"/>
    <col min="8455" max="8455" width="18.42578125" style="2" customWidth="1"/>
    <col min="8456" max="8456" width="17" style="2" customWidth="1"/>
    <col min="8457" max="8457" width="15.28515625" style="2" bestFit="1" customWidth="1"/>
    <col min="8458" max="8458" width="18.28515625" style="2" customWidth="1"/>
    <col min="8459" max="8459" width="16.5703125" style="2" customWidth="1"/>
    <col min="8460" max="8460" width="17.42578125" style="2" customWidth="1"/>
    <col min="8461" max="8461" width="14.28515625" style="2" bestFit="1" customWidth="1"/>
    <col min="8462" max="8704" width="9.140625" style="2"/>
    <col min="8705" max="8705" width="2.42578125" style="2" customWidth="1"/>
    <col min="8706" max="8706" width="36.85546875" style="2" customWidth="1"/>
    <col min="8707" max="8707" width="16.85546875" style="2" customWidth="1"/>
    <col min="8708" max="8708" width="16.7109375" style="2" customWidth="1"/>
    <col min="8709" max="8709" width="16" style="2" customWidth="1"/>
    <col min="8710" max="8710" width="16.5703125" style="2" customWidth="1"/>
    <col min="8711" max="8711" width="18.42578125" style="2" customWidth="1"/>
    <col min="8712" max="8712" width="17" style="2" customWidth="1"/>
    <col min="8713" max="8713" width="15.28515625" style="2" bestFit="1" customWidth="1"/>
    <col min="8714" max="8714" width="18.28515625" style="2" customWidth="1"/>
    <col min="8715" max="8715" width="16.5703125" style="2" customWidth="1"/>
    <col min="8716" max="8716" width="17.42578125" style="2" customWidth="1"/>
    <col min="8717" max="8717" width="14.28515625" style="2" bestFit="1" customWidth="1"/>
    <col min="8718" max="8960" width="9.140625" style="2"/>
    <col min="8961" max="8961" width="2.42578125" style="2" customWidth="1"/>
    <col min="8962" max="8962" width="36.85546875" style="2" customWidth="1"/>
    <col min="8963" max="8963" width="16.85546875" style="2" customWidth="1"/>
    <col min="8964" max="8964" width="16.7109375" style="2" customWidth="1"/>
    <col min="8965" max="8965" width="16" style="2" customWidth="1"/>
    <col min="8966" max="8966" width="16.5703125" style="2" customWidth="1"/>
    <col min="8967" max="8967" width="18.42578125" style="2" customWidth="1"/>
    <col min="8968" max="8968" width="17" style="2" customWidth="1"/>
    <col min="8969" max="8969" width="15.28515625" style="2" bestFit="1" customWidth="1"/>
    <col min="8970" max="8970" width="18.28515625" style="2" customWidth="1"/>
    <col min="8971" max="8971" width="16.5703125" style="2" customWidth="1"/>
    <col min="8972" max="8972" width="17.42578125" style="2" customWidth="1"/>
    <col min="8973" max="8973" width="14.28515625" style="2" bestFit="1" customWidth="1"/>
    <col min="8974" max="9216" width="9.140625" style="2"/>
    <col min="9217" max="9217" width="2.42578125" style="2" customWidth="1"/>
    <col min="9218" max="9218" width="36.85546875" style="2" customWidth="1"/>
    <col min="9219" max="9219" width="16.85546875" style="2" customWidth="1"/>
    <col min="9220" max="9220" width="16.7109375" style="2" customWidth="1"/>
    <col min="9221" max="9221" width="16" style="2" customWidth="1"/>
    <col min="9222" max="9222" width="16.5703125" style="2" customWidth="1"/>
    <col min="9223" max="9223" width="18.42578125" style="2" customWidth="1"/>
    <col min="9224" max="9224" width="17" style="2" customWidth="1"/>
    <col min="9225" max="9225" width="15.28515625" style="2" bestFit="1" customWidth="1"/>
    <col min="9226" max="9226" width="18.28515625" style="2" customWidth="1"/>
    <col min="9227" max="9227" width="16.5703125" style="2" customWidth="1"/>
    <col min="9228" max="9228" width="17.42578125" style="2" customWidth="1"/>
    <col min="9229" max="9229" width="14.28515625" style="2" bestFit="1" customWidth="1"/>
    <col min="9230" max="9472" width="9.140625" style="2"/>
    <col min="9473" max="9473" width="2.42578125" style="2" customWidth="1"/>
    <col min="9474" max="9474" width="36.85546875" style="2" customWidth="1"/>
    <col min="9475" max="9475" width="16.85546875" style="2" customWidth="1"/>
    <col min="9476" max="9476" width="16.7109375" style="2" customWidth="1"/>
    <col min="9477" max="9477" width="16" style="2" customWidth="1"/>
    <col min="9478" max="9478" width="16.5703125" style="2" customWidth="1"/>
    <col min="9479" max="9479" width="18.42578125" style="2" customWidth="1"/>
    <col min="9480" max="9480" width="17" style="2" customWidth="1"/>
    <col min="9481" max="9481" width="15.28515625" style="2" bestFit="1" customWidth="1"/>
    <col min="9482" max="9482" width="18.28515625" style="2" customWidth="1"/>
    <col min="9483" max="9483" width="16.5703125" style="2" customWidth="1"/>
    <col min="9484" max="9484" width="17.42578125" style="2" customWidth="1"/>
    <col min="9485" max="9485" width="14.28515625" style="2" bestFit="1" customWidth="1"/>
    <col min="9486" max="9728" width="9.140625" style="2"/>
    <col min="9729" max="9729" width="2.42578125" style="2" customWidth="1"/>
    <col min="9730" max="9730" width="36.85546875" style="2" customWidth="1"/>
    <col min="9731" max="9731" width="16.85546875" style="2" customWidth="1"/>
    <col min="9732" max="9732" width="16.7109375" style="2" customWidth="1"/>
    <col min="9733" max="9733" width="16" style="2" customWidth="1"/>
    <col min="9734" max="9734" width="16.5703125" style="2" customWidth="1"/>
    <col min="9735" max="9735" width="18.42578125" style="2" customWidth="1"/>
    <col min="9736" max="9736" width="17" style="2" customWidth="1"/>
    <col min="9737" max="9737" width="15.28515625" style="2" bestFit="1" customWidth="1"/>
    <col min="9738" max="9738" width="18.28515625" style="2" customWidth="1"/>
    <col min="9739" max="9739" width="16.5703125" style="2" customWidth="1"/>
    <col min="9740" max="9740" width="17.42578125" style="2" customWidth="1"/>
    <col min="9741" max="9741" width="14.28515625" style="2" bestFit="1" customWidth="1"/>
    <col min="9742" max="9984" width="9.140625" style="2"/>
    <col min="9985" max="9985" width="2.42578125" style="2" customWidth="1"/>
    <col min="9986" max="9986" width="36.85546875" style="2" customWidth="1"/>
    <col min="9987" max="9987" width="16.85546875" style="2" customWidth="1"/>
    <col min="9988" max="9988" width="16.7109375" style="2" customWidth="1"/>
    <col min="9989" max="9989" width="16" style="2" customWidth="1"/>
    <col min="9990" max="9990" width="16.5703125" style="2" customWidth="1"/>
    <col min="9991" max="9991" width="18.42578125" style="2" customWidth="1"/>
    <col min="9992" max="9992" width="17" style="2" customWidth="1"/>
    <col min="9993" max="9993" width="15.28515625" style="2" bestFit="1" customWidth="1"/>
    <col min="9994" max="9994" width="18.28515625" style="2" customWidth="1"/>
    <col min="9995" max="9995" width="16.5703125" style="2" customWidth="1"/>
    <col min="9996" max="9996" width="17.42578125" style="2" customWidth="1"/>
    <col min="9997" max="9997" width="14.28515625" style="2" bestFit="1" customWidth="1"/>
    <col min="9998" max="10240" width="9.140625" style="2"/>
    <col min="10241" max="10241" width="2.42578125" style="2" customWidth="1"/>
    <col min="10242" max="10242" width="36.85546875" style="2" customWidth="1"/>
    <col min="10243" max="10243" width="16.85546875" style="2" customWidth="1"/>
    <col min="10244" max="10244" width="16.7109375" style="2" customWidth="1"/>
    <col min="10245" max="10245" width="16" style="2" customWidth="1"/>
    <col min="10246" max="10246" width="16.5703125" style="2" customWidth="1"/>
    <col min="10247" max="10247" width="18.42578125" style="2" customWidth="1"/>
    <col min="10248" max="10248" width="17" style="2" customWidth="1"/>
    <col min="10249" max="10249" width="15.28515625" style="2" bestFit="1" customWidth="1"/>
    <col min="10250" max="10250" width="18.28515625" style="2" customWidth="1"/>
    <col min="10251" max="10251" width="16.5703125" style="2" customWidth="1"/>
    <col min="10252" max="10252" width="17.42578125" style="2" customWidth="1"/>
    <col min="10253" max="10253" width="14.28515625" style="2" bestFit="1" customWidth="1"/>
    <col min="10254" max="10496" width="9.140625" style="2"/>
    <col min="10497" max="10497" width="2.42578125" style="2" customWidth="1"/>
    <col min="10498" max="10498" width="36.85546875" style="2" customWidth="1"/>
    <col min="10499" max="10499" width="16.85546875" style="2" customWidth="1"/>
    <col min="10500" max="10500" width="16.7109375" style="2" customWidth="1"/>
    <col min="10501" max="10501" width="16" style="2" customWidth="1"/>
    <col min="10502" max="10502" width="16.5703125" style="2" customWidth="1"/>
    <col min="10503" max="10503" width="18.42578125" style="2" customWidth="1"/>
    <col min="10504" max="10504" width="17" style="2" customWidth="1"/>
    <col min="10505" max="10505" width="15.28515625" style="2" bestFit="1" customWidth="1"/>
    <col min="10506" max="10506" width="18.28515625" style="2" customWidth="1"/>
    <col min="10507" max="10507" width="16.5703125" style="2" customWidth="1"/>
    <col min="10508" max="10508" width="17.42578125" style="2" customWidth="1"/>
    <col min="10509" max="10509" width="14.28515625" style="2" bestFit="1" customWidth="1"/>
    <col min="10510" max="10752" width="9.140625" style="2"/>
    <col min="10753" max="10753" width="2.42578125" style="2" customWidth="1"/>
    <col min="10754" max="10754" width="36.85546875" style="2" customWidth="1"/>
    <col min="10755" max="10755" width="16.85546875" style="2" customWidth="1"/>
    <col min="10756" max="10756" width="16.7109375" style="2" customWidth="1"/>
    <col min="10757" max="10757" width="16" style="2" customWidth="1"/>
    <col min="10758" max="10758" width="16.5703125" style="2" customWidth="1"/>
    <col min="10759" max="10759" width="18.42578125" style="2" customWidth="1"/>
    <col min="10760" max="10760" width="17" style="2" customWidth="1"/>
    <col min="10761" max="10761" width="15.28515625" style="2" bestFit="1" customWidth="1"/>
    <col min="10762" max="10762" width="18.28515625" style="2" customWidth="1"/>
    <col min="10763" max="10763" width="16.5703125" style="2" customWidth="1"/>
    <col min="10764" max="10764" width="17.42578125" style="2" customWidth="1"/>
    <col min="10765" max="10765" width="14.28515625" style="2" bestFit="1" customWidth="1"/>
    <col min="10766" max="11008" width="9.140625" style="2"/>
    <col min="11009" max="11009" width="2.42578125" style="2" customWidth="1"/>
    <col min="11010" max="11010" width="36.85546875" style="2" customWidth="1"/>
    <col min="11011" max="11011" width="16.85546875" style="2" customWidth="1"/>
    <col min="11012" max="11012" width="16.7109375" style="2" customWidth="1"/>
    <col min="11013" max="11013" width="16" style="2" customWidth="1"/>
    <col min="11014" max="11014" width="16.5703125" style="2" customWidth="1"/>
    <col min="11015" max="11015" width="18.42578125" style="2" customWidth="1"/>
    <col min="11016" max="11016" width="17" style="2" customWidth="1"/>
    <col min="11017" max="11017" width="15.28515625" style="2" bestFit="1" customWidth="1"/>
    <col min="11018" max="11018" width="18.28515625" style="2" customWidth="1"/>
    <col min="11019" max="11019" width="16.5703125" style="2" customWidth="1"/>
    <col min="11020" max="11020" width="17.42578125" style="2" customWidth="1"/>
    <col min="11021" max="11021" width="14.28515625" style="2" bestFit="1" customWidth="1"/>
    <col min="11022" max="11264" width="9.140625" style="2"/>
    <col min="11265" max="11265" width="2.42578125" style="2" customWidth="1"/>
    <col min="11266" max="11266" width="36.85546875" style="2" customWidth="1"/>
    <col min="11267" max="11267" width="16.85546875" style="2" customWidth="1"/>
    <col min="11268" max="11268" width="16.7109375" style="2" customWidth="1"/>
    <col min="11269" max="11269" width="16" style="2" customWidth="1"/>
    <col min="11270" max="11270" width="16.5703125" style="2" customWidth="1"/>
    <col min="11271" max="11271" width="18.42578125" style="2" customWidth="1"/>
    <col min="11272" max="11272" width="17" style="2" customWidth="1"/>
    <col min="11273" max="11273" width="15.28515625" style="2" bestFit="1" customWidth="1"/>
    <col min="11274" max="11274" width="18.28515625" style="2" customWidth="1"/>
    <col min="11275" max="11275" width="16.5703125" style="2" customWidth="1"/>
    <col min="11276" max="11276" width="17.42578125" style="2" customWidth="1"/>
    <col min="11277" max="11277" width="14.28515625" style="2" bestFit="1" customWidth="1"/>
    <col min="11278" max="11520" width="9.140625" style="2"/>
    <col min="11521" max="11521" width="2.42578125" style="2" customWidth="1"/>
    <col min="11522" max="11522" width="36.85546875" style="2" customWidth="1"/>
    <col min="11523" max="11523" width="16.85546875" style="2" customWidth="1"/>
    <col min="11524" max="11524" width="16.7109375" style="2" customWidth="1"/>
    <col min="11525" max="11525" width="16" style="2" customWidth="1"/>
    <col min="11526" max="11526" width="16.5703125" style="2" customWidth="1"/>
    <col min="11527" max="11527" width="18.42578125" style="2" customWidth="1"/>
    <col min="11528" max="11528" width="17" style="2" customWidth="1"/>
    <col min="11529" max="11529" width="15.28515625" style="2" bestFit="1" customWidth="1"/>
    <col min="11530" max="11530" width="18.28515625" style="2" customWidth="1"/>
    <col min="11531" max="11531" width="16.5703125" style="2" customWidth="1"/>
    <col min="11532" max="11532" width="17.42578125" style="2" customWidth="1"/>
    <col min="11533" max="11533" width="14.28515625" style="2" bestFit="1" customWidth="1"/>
    <col min="11534" max="11776" width="9.140625" style="2"/>
    <col min="11777" max="11777" width="2.42578125" style="2" customWidth="1"/>
    <col min="11778" max="11778" width="36.85546875" style="2" customWidth="1"/>
    <col min="11779" max="11779" width="16.85546875" style="2" customWidth="1"/>
    <col min="11780" max="11780" width="16.7109375" style="2" customWidth="1"/>
    <col min="11781" max="11781" width="16" style="2" customWidth="1"/>
    <col min="11782" max="11782" width="16.5703125" style="2" customWidth="1"/>
    <col min="11783" max="11783" width="18.42578125" style="2" customWidth="1"/>
    <col min="11784" max="11784" width="17" style="2" customWidth="1"/>
    <col min="11785" max="11785" width="15.28515625" style="2" bestFit="1" customWidth="1"/>
    <col min="11786" max="11786" width="18.28515625" style="2" customWidth="1"/>
    <col min="11787" max="11787" width="16.5703125" style="2" customWidth="1"/>
    <col min="11788" max="11788" width="17.42578125" style="2" customWidth="1"/>
    <col min="11789" max="11789" width="14.28515625" style="2" bestFit="1" customWidth="1"/>
    <col min="11790" max="12032" width="9.140625" style="2"/>
    <col min="12033" max="12033" width="2.42578125" style="2" customWidth="1"/>
    <col min="12034" max="12034" width="36.85546875" style="2" customWidth="1"/>
    <col min="12035" max="12035" width="16.85546875" style="2" customWidth="1"/>
    <col min="12036" max="12036" width="16.7109375" style="2" customWidth="1"/>
    <col min="12037" max="12037" width="16" style="2" customWidth="1"/>
    <col min="12038" max="12038" width="16.5703125" style="2" customWidth="1"/>
    <col min="12039" max="12039" width="18.42578125" style="2" customWidth="1"/>
    <col min="12040" max="12040" width="17" style="2" customWidth="1"/>
    <col min="12041" max="12041" width="15.28515625" style="2" bestFit="1" customWidth="1"/>
    <col min="12042" max="12042" width="18.28515625" style="2" customWidth="1"/>
    <col min="12043" max="12043" width="16.5703125" style="2" customWidth="1"/>
    <col min="12044" max="12044" width="17.42578125" style="2" customWidth="1"/>
    <col min="12045" max="12045" width="14.28515625" style="2" bestFit="1" customWidth="1"/>
    <col min="12046" max="12288" width="9.140625" style="2"/>
    <col min="12289" max="12289" width="2.42578125" style="2" customWidth="1"/>
    <col min="12290" max="12290" width="36.85546875" style="2" customWidth="1"/>
    <col min="12291" max="12291" width="16.85546875" style="2" customWidth="1"/>
    <col min="12292" max="12292" width="16.7109375" style="2" customWidth="1"/>
    <col min="12293" max="12293" width="16" style="2" customWidth="1"/>
    <col min="12294" max="12294" width="16.5703125" style="2" customWidth="1"/>
    <col min="12295" max="12295" width="18.42578125" style="2" customWidth="1"/>
    <col min="12296" max="12296" width="17" style="2" customWidth="1"/>
    <col min="12297" max="12297" width="15.28515625" style="2" bestFit="1" customWidth="1"/>
    <col min="12298" max="12298" width="18.28515625" style="2" customWidth="1"/>
    <col min="12299" max="12299" width="16.5703125" style="2" customWidth="1"/>
    <col min="12300" max="12300" width="17.42578125" style="2" customWidth="1"/>
    <col min="12301" max="12301" width="14.28515625" style="2" bestFit="1" customWidth="1"/>
    <col min="12302" max="12544" width="9.140625" style="2"/>
    <col min="12545" max="12545" width="2.42578125" style="2" customWidth="1"/>
    <col min="12546" max="12546" width="36.85546875" style="2" customWidth="1"/>
    <col min="12547" max="12547" width="16.85546875" style="2" customWidth="1"/>
    <col min="12548" max="12548" width="16.7109375" style="2" customWidth="1"/>
    <col min="12549" max="12549" width="16" style="2" customWidth="1"/>
    <col min="12550" max="12550" width="16.5703125" style="2" customWidth="1"/>
    <col min="12551" max="12551" width="18.42578125" style="2" customWidth="1"/>
    <col min="12552" max="12552" width="17" style="2" customWidth="1"/>
    <col min="12553" max="12553" width="15.28515625" style="2" bestFit="1" customWidth="1"/>
    <col min="12554" max="12554" width="18.28515625" style="2" customWidth="1"/>
    <col min="12555" max="12555" width="16.5703125" style="2" customWidth="1"/>
    <col min="12556" max="12556" width="17.42578125" style="2" customWidth="1"/>
    <col min="12557" max="12557" width="14.28515625" style="2" bestFit="1" customWidth="1"/>
    <col min="12558" max="12800" width="9.140625" style="2"/>
    <col min="12801" max="12801" width="2.42578125" style="2" customWidth="1"/>
    <col min="12802" max="12802" width="36.85546875" style="2" customWidth="1"/>
    <col min="12803" max="12803" width="16.85546875" style="2" customWidth="1"/>
    <col min="12804" max="12804" width="16.7109375" style="2" customWidth="1"/>
    <col min="12805" max="12805" width="16" style="2" customWidth="1"/>
    <col min="12806" max="12806" width="16.5703125" style="2" customWidth="1"/>
    <col min="12807" max="12807" width="18.42578125" style="2" customWidth="1"/>
    <col min="12808" max="12808" width="17" style="2" customWidth="1"/>
    <col min="12809" max="12809" width="15.28515625" style="2" bestFit="1" customWidth="1"/>
    <col min="12810" max="12810" width="18.28515625" style="2" customWidth="1"/>
    <col min="12811" max="12811" width="16.5703125" style="2" customWidth="1"/>
    <col min="12812" max="12812" width="17.42578125" style="2" customWidth="1"/>
    <col min="12813" max="12813" width="14.28515625" style="2" bestFit="1" customWidth="1"/>
    <col min="12814" max="13056" width="9.140625" style="2"/>
    <col min="13057" max="13057" width="2.42578125" style="2" customWidth="1"/>
    <col min="13058" max="13058" width="36.85546875" style="2" customWidth="1"/>
    <col min="13059" max="13059" width="16.85546875" style="2" customWidth="1"/>
    <col min="13060" max="13060" width="16.7109375" style="2" customWidth="1"/>
    <col min="13061" max="13061" width="16" style="2" customWidth="1"/>
    <col min="13062" max="13062" width="16.5703125" style="2" customWidth="1"/>
    <col min="13063" max="13063" width="18.42578125" style="2" customWidth="1"/>
    <col min="13064" max="13064" width="17" style="2" customWidth="1"/>
    <col min="13065" max="13065" width="15.28515625" style="2" bestFit="1" customWidth="1"/>
    <col min="13066" max="13066" width="18.28515625" style="2" customWidth="1"/>
    <col min="13067" max="13067" width="16.5703125" style="2" customWidth="1"/>
    <col min="13068" max="13068" width="17.42578125" style="2" customWidth="1"/>
    <col min="13069" max="13069" width="14.28515625" style="2" bestFit="1" customWidth="1"/>
    <col min="13070" max="13312" width="9.140625" style="2"/>
    <col min="13313" max="13313" width="2.42578125" style="2" customWidth="1"/>
    <col min="13314" max="13314" width="36.85546875" style="2" customWidth="1"/>
    <col min="13315" max="13315" width="16.85546875" style="2" customWidth="1"/>
    <col min="13316" max="13316" width="16.7109375" style="2" customWidth="1"/>
    <col min="13317" max="13317" width="16" style="2" customWidth="1"/>
    <col min="13318" max="13318" width="16.5703125" style="2" customWidth="1"/>
    <col min="13319" max="13319" width="18.42578125" style="2" customWidth="1"/>
    <col min="13320" max="13320" width="17" style="2" customWidth="1"/>
    <col min="13321" max="13321" width="15.28515625" style="2" bestFit="1" customWidth="1"/>
    <col min="13322" max="13322" width="18.28515625" style="2" customWidth="1"/>
    <col min="13323" max="13323" width="16.5703125" style="2" customWidth="1"/>
    <col min="13324" max="13324" width="17.42578125" style="2" customWidth="1"/>
    <col min="13325" max="13325" width="14.28515625" style="2" bestFit="1" customWidth="1"/>
    <col min="13326" max="13568" width="9.140625" style="2"/>
    <col min="13569" max="13569" width="2.42578125" style="2" customWidth="1"/>
    <col min="13570" max="13570" width="36.85546875" style="2" customWidth="1"/>
    <col min="13571" max="13571" width="16.85546875" style="2" customWidth="1"/>
    <col min="13572" max="13572" width="16.7109375" style="2" customWidth="1"/>
    <col min="13573" max="13573" width="16" style="2" customWidth="1"/>
    <col min="13574" max="13574" width="16.5703125" style="2" customWidth="1"/>
    <col min="13575" max="13575" width="18.42578125" style="2" customWidth="1"/>
    <col min="13576" max="13576" width="17" style="2" customWidth="1"/>
    <col min="13577" max="13577" width="15.28515625" style="2" bestFit="1" customWidth="1"/>
    <col min="13578" max="13578" width="18.28515625" style="2" customWidth="1"/>
    <col min="13579" max="13579" width="16.5703125" style="2" customWidth="1"/>
    <col min="13580" max="13580" width="17.42578125" style="2" customWidth="1"/>
    <col min="13581" max="13581" width="14.28515625" style="2" bestFit="1" customWidth="1"/>
    <col min="13582" max="13824" width="9.140625" style="2"/>
    <col min="13825" max="13825" width="2.42578125" style="2" customWidth="1"/>
    <col min="13826" max="13826" width="36.85546875" style="2" customWidth="1"/>
    <col min="13827" max="13827" width="16.85546875" style="2" customWidth="1"/>
    <col min="13828" max="13828" width="16.7109375" style="2" customWidth="1"/>
    <col min="13829" max="13829" width="16" style="2" customWidth="1"/>
    <col min="13830" max="13830" width="16.5703125" style="2" customWidth="1"/>
    <col min="13831" max="13831" width="18.42578125" style="2" customWidth="1"/>
    <col min="13832" max="13832" width="17" style="2" customWidth="1"/>
    <col min="13833" max="13833" width="15.28515625" style="2" bestFit="1" customWidth="1"/>
    <col min="13834" max="13834" width="18.28515625" style="2" customWidth="1"/>
    <col min="13835" max="13835" width="16.5703125" style="2" customWidth="1"/>
    <col min="13836" max="13836" width="17.42578125" style="2" customWidth="1"/>
    <col min="13837" max="13837" width="14.28515625" style="2" bestFit="1" customWidth="1"/>
    <col min="13838" max="14080" width="9.140625" style="2"/>
    <col min="14081" max="14081" width="2.42578125" style="2" customWidth="1"/>
    <col min="14082" max="14082" width="36.85546875" style="2" customWidth="1"/>
    <col min="14083" max="14083" width="16.85546875" style="2" customWidth="1"/>
    <col min="14084" max="14084" width="16.7109375" style="2" customWidth="1"/>
    <col min="14085" max="14085" width="16" style="2" customWidth="1"/>
    <col min="14086" max="14086" width="16.5703125" style="2" customWidth="1"/>
    <col min="14087" max="14087" width="18.42578125" style="2" customWidth="1"/>
    <col min="14088" max="14088" width="17" style="2" customWidth="1"/>
    <col min="14089" max="14089" width="15.28515625" style="2" bestFit="1" customWidth="1"/>
    <col min="14090" max="14090" width="18.28515625" style="2" customWidth="1"/>
    <col min="14091" max="14091" width="16.5703125" style="2" customWidth="1"/>
    <col min="14092" max="14092" width="17.42578125" style="2" customWidth="1"/>
    <col min="14093" max="14093" width="14.28515625" style="2" bestFit="1" customWidth="1"/>
    <col min="14094" max="14336" width="9.140625" style="2"/>
    <col min="14337" max="14337" width="2.42578125" style="2" customWidth="1"/>
    <col min="14338" max="14338" width="36.85546875" style="2" customWidth="1"/>
    <col min="14339" max="14339" width="16.85546875" style="2" customWidth="1"/>
    <col min="14340" max="14340" width="16.7109375" style="2" customWidth="1"/>
    <col min="14341" max="14341" width="16" style="2" customWidth="1"/>
    <col min="14342" max="14342" width="16.5703125" style="2" customWidth="1"/>
    <col min="14343" max="14343" width="18.42578125" style="2" customWidth="1"/>
    <col min="14344" max="14344" width="17" style="2" customWidth="1"/>
    <col min="14345" max="14345" width="15.28515625" style="2" bestFit="1" customWidth="1"/>
    <col min="14346" max="14346" width="18.28515625" style="2" customWidth="1"/>
    <col min="14347" max="14347" width="16.5703125" style="2" customWidth="1"/>
    <col min="14348" max="14348" width="17.42578125" style="2" customWidth="1"/>
    <col min="14349" max="14349" width="14.28515625" style="2" bestFit="1" customWidth="1"/>
    <col min="14350" max="14592" width="9.140625" style="2"/>
    <col min="14593" max="14593" width="2.42578125" style="2" customWidth="1"/>
    <col min="14594" max="14594" width="36.85546875" style="2" customWidth="1"/>
    <col min="14595" max="14595" width="16.85546875" style="2" customWidth="1"/>
    <col min="14596" max="14596" width="16.7109375" style="2" customWidth="1"/>
    <col min="14597" max="14597" width="16" style="2" customWidth="1"/>
    <col min="14598" max="14598" width="16.5703125" style="2" customWidth="1"/>
    <col min="14599" max="14599" width="18.42578125" style="2" customWidth="1"/>
    <col min="14600" max="14600" width="17" style="2" customWidth="1"/>
    <col min="14601" max="14601" width="15.28515625" style="2" bestFit="1" customWidth="1"/>
    <col min="14602" max="14602" width="18.28515625" style="2" customWidth="1"/>
    <col min="14603" max="14603" width="16.5703125" style="2" customWidth="1"/>
    <col min="14604" max="14604" width="17.42578125" style="2" customWidth="1"/>
    <col min="14605" max="14605" width="14.28515625" style="2" bestFit="1" customWidth="1"/>
    <col min="14606" max="14848" width="9.140625" style="2"/>
    <col min="14849" max="14849" width="2.42578125" style="2" customWidth="1"/>
    <col min="14850" max="14850" width="36.85546875" style="2" customWidth="1"/>
    <col min="14851" max="14851" width="16.85546875" style="2" customWidth="1"/>
    <col min="14852" max="14852" width="16.7109375" style="2" customWidth="1"/>
    <col min="14853" max="14853" width="16" style="2" customWidth="1"/>
    <col min="14854" max="14854" width="16.5703125" style="2" customWidth="1"/>
    <col min="14855" max="14855" width="18.42578125" style="2" customWidth="1"/>
    <col min="14856" max="14856" width="17" style="2" customWidth="1"/>
    <col min="14857" max="14857" width="15.28515625" style="2" bestFit="1" customWidth="1"/>
    <col min="14858" max="14858" width="18.28515625" style="2" customWidth="1"/>
    <col min="14859" max="14859" width="16.5703125" style="2" customWidth="1"/>
    <col min="14860" max="14860" width="17.42578125" style="2" customWidth="1"/>
    <col min="14861" max="14861" width="14.28515625" style="2" bestFit="1" customWidth="1"/>
    <col min="14862" max="15104" width="9.140625" style="2"/>
    <col min="15105" max="15105" width="2.42578125" style="2" customWidth="1"/>
    <col min="15106" max="15106" width="36.85546875" style="2" customWidth="1"/>
    <col min="15107" max="15107" width="16.85546875" style="2" customWidth="1"/>
    <col min="15108" max="15108" width="16.7109375" style="2" customWidth="1"/>
    <col min="15109" max="15109" width="16" style="2" customWidth="1"/>
    <col min="15110" max="15110" width="16.5703125" style="2" customWidth="1"/>
    <col min="15111" max="15111" width="18.42578125" style="2" customWidth="1"/>
    <col min="15112" max="15112" width="17" style="2" customWidth="1"/>
    <col min="15113" max="15113" width="15.28515625" style="2" bestFit="1" customWidth="1"/>
    <col min="15114" max="15114" width="18.28515625" style="2" customWidth="1"/>
    <col min="15115" max="15115" width="16.5703125" style="2" customWidth="1"/>
    <col min="15116" max="15116" width="17.42578125" style="2" customWidth="1"/>
    <col min="15117" max="15117" width="14.28515625" style="2" bestFit="1" customWidth="1"/>
    <col min="15118" max="15360" width="9.140625" style="2"/>
    <col min="15361" max="15361" width="2.42578125" style="2" customWidth="1"/>
    <col min="15362" max="15362" width="36.85546875" style="2" customWidth="1"/>
    <col min="15363" max="15363" width="16.85546875" style="2" customWidth="1"/>
    <col min="15364" max="15364" width="16.7109375" style="2" customWidth="1"/>
    <col min="15365" max="15365" width="16" style="2" customWidth="1"/>
    <col min="15366" max="15366" width="16.5703125" style="2" customWidth="1"/>
    <col min="15367" max="15367" width="18.42578125" style="2" customWidth="1"/>
    <col min="15368" max="15368" width="17" style="2" customWidth="1"/>
    <col min="15369" max="15369" width="15.28515625" style="2" bestFit="1" customWidth="1"/>
    <col min="15370" max="15370" width="18.28515625" style="2" customWidth="1"/>
    <col min="15371" max="15371" width="16.5703125" style="2" customWidth="1"/>
    <col min="15372" max="15372" width="17.42578125" style="2" customWidth="1"/>
    <col min="15373" max="15373" width="14.28515625" style="2" bestFit="1" customWidth="1"/>
    <col min="15374" max="15616" width="9.140625" style="2"/>
    <col min="15617" max="15617" width="2.42578125" style="2" customWidth="1"/>
    <col min="15618" max="15618" width="36.85546875" style="2" customWidth="1"/>
    <col min="15619" max="15619" width="16.85546875" style="2" customWidth="1"/>
    <col min="15620" max="15620" width="16.7109375" style="2" customWidth="1"/>
    <col min="15621" max="15621" width="16" style="2" customWidth="1"/>
    <col min="15622" max="15622" width="16.5703125" style="2" customWidth="1"/>
    <col min="15623" max="15623" width="18.42578125" style="2" customWidth="1"/>
    <col min="15624" max="15624" width="17" style="2" customWidth="1"/>
    <col min="15625" max="15625" width="15.28515625" style="2" bestFit="1" customWidth="1"/>
    <col min="15626" max="15626" width="18.28515625" style="2" customWidth="1"/>
    <col min="15627" max="15627" width="16.5703125" style="2" customWidth="1"/>
    <col min="15628" max="15628" width="17.42578125" style="2" customWidth="1"/>
    <col min="15629" max="15629" width="14.28515625" style="2" bestFit="1" customWidth="1"/>
    <col min="15630" max="15872" width="9.140625" style="2"/>
    <col min="15873" max="15873" width="2.42578125" style="2" customWidth="1"/>
    <col min="15874" max="15874" width="36.85546875" style="2" customWidth="1"/>
    <col min="15875" max="15875" width="16.85546875" style="2" customWidth="1"/>
    <col min="15876" max="15876" width="16.7109375" style="2" customWidth="1"/>
    <col min="15877" max="15877" width="16" style="2" customWidth="1"/>
    <col min="15878" max="15878" width="16.5703125" style="2" customWidth="1"/>
    <col min="15879" max="15879" width="18.42578125" style="2" customWidth="1"/>
    <col min="15880" max="15880" width="17" style="2" customWidth="1"/>
    <col min="15881" max="15881" width="15.28515625" style="2" bestFit="1" customWidth="1"/>
    <col min="15882" max="15882" width="18.28515625" style="2" customWidth="1"/>
    <col min="15883" max="15883" width="16.5703125" style="2" customWidth="1"/>
    <col min="15884" max="15884" width="17.42578125" style="2" customWidth="1"/>
    <col min="15885" max="15885" width="14.28515625" style="2" bestFit="1" customWidth="1"/>
    <col min="15886" max="16128" width="9.140625" style="2"/>
    <col min="16129" max="16129" width="2.42578125" style="2" customWidth="1"/>
    <col min="16130" max="16130" width="36.85546875" style="2" customWidth="1"/>
    <col min="16131" max="16131" width="16.85546875" style="2" customWidth="1"/>
    <col min="16132" max="16132" width="16.7109375" style="2" customWidth="1"/>
    <col min="16133" max="16133" width="16" style="2" customWidth="1"/>
    <col min="16134" max="16134" width="16.5703125" style="2" customWidth="1"/>
    <col min="16135" max="16135" width="18.42578125" style="2" customWidth="1"/>
    <col min="16136" max="16136" width="17" style="2" customWidth="1"/>
    <col min="16137" max="16137" width="15.28515625" style="2" bestFit="1" customWidth="1"/>
    <col min="16138" max="16138" width="18.28515625" style="2" customWidth="1"/>
    <col min="16139" max="16139" width="16.5703125" style="2" customWidth="1"/>
    <col min="16140" max="16140" width="17.42578125" style="2" customWidth="1"/>
    <col min="16141" max="16141" width="14.28515625" style="2" bestFit="1" customWidth="1"/>
    <col min="16142" max="16384" width="9.140625" style="2"/>
  </cols>
  <sheetData>
    <row r="1" spans="2:12" x14ac:dyDescent="0.2">
      <c r="B1" s="142" t="s">
        <v>0</v>
      </c>
      <c r="C1" s="142"/>
      <c r="D1" s="142"/>
      <c r="E1" s="142"/>
      <c r="F1" s="142"/>
      <c r="G1" s="142"/>
      <c r="H1" s="142"/>
    </row>
    <row r="2" spans="2:12" x14ac:dyDescent="0.2">
      <c r="B2" s="142" t="s">
        <v>177</v>
      </c>
      <c r="C2" s="142"/>
      <c r="D2" s="142"/>
      <c r="E2" s="142"/>
      <c r="F2" s="142"/>
      <c r="G2" s="142"/>
      <c r="H2" s="142"/>
    </row>
    <row r="3" spans="2:12" s="6" customFormat="1" ht="36" x14ac:dyDescent="0.25">
      <c r="B3" s="3" t="s">
        <v>2</v>
      </c>
      <c r="C3" s="4" t="s">
        <v>3</v>
      </c>
      <c r="D3" s="5" t="s">
        <v>4</v>
      </c>
      <c r="E3" s="4" t="s">
        <v>5</v>
      </c>
      <c r="F3" s="5" t="s">
        <v>6</v>
      </c>
      <c r="G3" s="4" t="s">
        <v>7</v>
      </c>
      <c r="H3" s="4" t="s">
        <v>8</v>
      </c>
    </row>
    <row r="4" spans="2:12" x14ac:dyDescent="0.2">
      <c r="B4" s="7" t="s">
        <v>47</v>
      </c>
      <c r="C4" s="8"/>
      <c r="D4" s="9"/>
      <c r="E4" s="8"/>
      <c r="F4" s="9"/>
      <c r="G4" s="8"/>
      <c r="H4" s="8"/>
    </row>
    <row r="5" spans="2:12" x14ac:dyDescent="0.2">
      <c r="B5" s="10" t="s">
        <v>48</v>
      </c>
      <c r="C5" s="8">
        <v>15000</v>
      </c>
      <c r="D5" s="9"/>
      <c r="E5" s="8"/>
      <c r="F5" s="9"/>
      <c r="G5" s="8"/>
      <c r="H5" s="8">
        <v>15000</v>
      </c>
      <c r="K5" s="13"/>
    </row>
    <row r="6" spans="2:12" x14ac:dyDescent="0.2">
      <c r="B6" s="10" t="s">
        <v>49</v>
      </c>
      <c r="C6" s="8">
        <v>42000</v>
      </c>
      <c r="D6" s="9">
        <v>263</v>
      </c>
      <c r="E6" s="8"/>
      <c r="F6" s="9"/>
      <c r="G6" s="8"/>
      <c r="H6" s="8">
        <v>42263</v>
      </c>
    </row>
    <row r="7" spans="2:12" x14ac:dyDescent="0.2">
      <c r="B7" s="10" t="s">
        <v>50</v>
      </c>
      <c r="C7" s="8">
        <v>4632830.21</v>
      </c>
      <c r="D7" s="9"/>
      <c r="E7" s="8"/>
      <c r="F7" s="9">
        <v>405739.34</v>
      </c>
      <c r="G7" s="8"/>
      <c r="H7" s="8">
        <v>5038569.55</v>
      </c>
    </row>
    <row r="8" spans="2:12" x14ac:dyDescent="0.2">
      <c r="B8" s="10" t="s">
        <v>51</v>
      </c>
      <c r="C8" s="8">
        <v>204527.05</v>
      </c>
      <c r="D8" s="9"/>
      <c r="E8" s="8"/>
      <c r="F8" s="9"/>
      <c r="G8" s="8"/>
      <c r="H8" s="8">
        <v>204527.05</v>
      </c>
    </row>
    <row r="9" spans="2:12" x14ac:dyDescent="0.2">
      <c r="B9" s="10" t="s">
        <v>52</v>
      </c>
      <c r="C9" s="8">
        <v>52600</v>
      </c>
      <c r="D9" s="9"/>
      <c r="E9" s="8"/>
      <c r="F9" s="9"/>
      <c r="G9" s="8">
        <v>25380</v>
      </c>
      <c r="H9" s="8">
        <v>77980</v>
      </c>
    </row>
    <row r="10" spans="2:12" x14ac:dyDescent="0.2">
      <c r="B10" s="10" t="s">
        <v>53</v>
      </c>
      <c r="C10" s="8">
        <v>84850</v>
      </c>
      <c r="D10" s="9"/>
      <c r="E10" s="8"/>
      <c r="F10" s="9"/>
      <c r="G10" s="8"/>
      <c r="H10" s="8">
        <v>84850</v>
      </c>
    </row>
    <row r="11" spans="2:12" x14ac:dyDescent="0.2">
      <c r="B11" s="10" t="s">
        <v>54</v>
      </c>
      <c r="C11" s="8">
        <v>402404</v>
      </c>
      <c r="D11" s="9"/>
      <c r="E11" s="8"/>
      <c r="F11" s="9"/>
      <c r="G11" s="8"/>
      <c r="H11" s="8">
        <v>402404</v>
      </c>
    </row>
    <row r="12" spans="2:12" x14ac:dyDescent="0.2">
      <c r="B12" s="10" t="s">
        <v>55</v>
      </c>
      <c r="C12" s="8">
        <v>1777543</v>
      </c>
      <c r="D12" s="9"/>
      <c r="E12" s="8"/>
      <c r="F12" s="9"/>
      <c r="G12" s="8">
        <v>42000</v>
      </c>
      <c r="H12" s="8">
        <v>1819543</v>
      </c>
      <c r="K12" s="26"/>
      <c r="L12" s="26"/>
    </row>
    <row r="13" spans="2:12" x14ac:dyDescent="0.2">
      <c r="B13" s="10" t="s">
        <v>56</v>
      </c>
      <c r="C13" s="8">
        <v>8113</v>
      </c>
      <c r="D13" s="9"/>
      <c r="E13" s="8"/>
      <c r="F13" s="9"/>
      <c r="G13" s="8"/>
      <c r="H13" s="8">
        <v>8113</v>
      </c>
    </row>
    <row r="14" spans="2:12" x14ac:dyDescent="0.2">
      <c r="B14" s="10" t="s">
        <v>57</v>
      </c>
      <c r="C14" s="8">
        <v>2784</v>
      </c>
      <c r="D14" s="9"/>
      <c r="E14" s="8"/>
      <c r="F14" s="9"/>
      <c r="G14" s="8"/>
      <c r="H14" s="8">
        <v>2784</v>
      </c>
    </row>
    <row r="15" spans="2:12" x14ac:dyDescent="0.2">
      <c r="B15" s="10" t="s">
        <v>58</v>
      </c>
      <c r="C15" s="8">
        <v>15463077.08</v>
      </c>
      <c r="D15" s="9"/>
      <c r="E15" s="8"/>
      <c r="F15" s="9"/>
      <c r="G15" s="8"/>
      <c r="H15" s="8">
        <v>15463077.08</v>
      </c>
    </row>
    <row r="16" spans="2:12" s="22" customFormat="1" x14ac:dyDescent="0.2">
      <c r="B16" s="17" t="s">
        <v>8</v>
      </c>
      <c r="C16" s="18">
        <f>SUM(C5:C15)</f>
        <v>22685728.34</v>
      </c>
      <c r="D16" s="18">
        <f t="shared" ref="D16:H16" si="0">SUM(D5:D15)</f>
        <v>263</v>
      </c>
      <c r="E16" s="18">
        <f t="shared" si="0"/>
        <v>0</v>
      </c>
      <c r="F16" s="18">
        <f t="shared" si="0"/>
        <v>405739.34</v>
      </c>
      <c r="G16" s="18">
        <f t="shared" si="0"/>
        <v>67380</v>
      </c>
      <c r="H16" s="18">
        <f t="shared" si="0"/>
        <v>23159110.68</v>
      </c>
      <c r="I16" s="21"/>
      <c r="K16" s="20"/>
      <c r="L16" s="27"/>
    </row>
    <row r="17" spans="2:12" x14ac:dyDescent="0.2">
      <c r="B17" s="10"/>
      <c r="C17" s="8"/>
      <c r="D17" s="9"/>
      <c r="E17" s="8"/>
      <c r="F17" s="9"/>
      <c r="G17" s="8"/>
      <c r="H17" s="8"/>
      <c r="I17" s="23"/>
      <c r="K17" s="13"/>
      <c r="L17" s="13"/>
    </row>
    <row r="18" spans="2:12" x14ac:dyDescent="0.2">
      <c r="B18" s="14" t="s">
        <v>59</v>
      </c>
      <c r="C18" s="8">
        <v>159300</v>
      </c>
      <c r="D18" s="9"/>
      <c r="E18" s="8"/>
      <c r="F18" s="9"/>
      <c r="G18" s="8"/>
      <c r="H18" s="8">
        <v>159300</v>
      </c>
      <c r="I18" s="13"/>
    </row>
    <row r="19" spans="2:12" x14ac:dyDescent="0.2">
      <c r="B19" s="14" t="s">
        <v>60</v>
      </c>
      <c r="C19" s="8">
        <v>3530956.25</v>
      </c>
      <c r="D19" s="9"/>
      <c r="E19" s="8"/>
      <c r="F19" s="9"/>
      <c r="G19" s="8"/>
      <c r="H19" s="8">
        <v>3530956.25</v>
      </c>
    </row>
    <row r="20" spans="2:12" x14ac:dyDescent="0.2">
      <c r="B20" s="14" t="s">
        <v>61</v>
      </c>
      <c r="C20" s="8">
        <v>27000</v>
      </c>
      <c r="D20" s="9"/>
      <c r="E20" s="8"/>
      <c r="F20" s="9"/>
      <c r="G20" s="8"/>
      <c r="H20" s="8">
        <v>27000</v>
      </c>
      <c r="J20" s="13"/>
    </row>
    <row r="21" spans="2:12" x14ac:dyDescent="0.2">
      <c r="B21" s="14" t="s">
        <v>62</v>
      </c>
      <c r="C21" s="8">
        <v>96640</v>
      </c>
      <c r="D21" s="9"/>
      <c r="E21" s="8"/>
      <c r="F21" s="9"/>
      <c r="G21" s="8"/>
      <c r="H21" s="8">
        <v>96640</v>
      </c>
    </row>
    <row r="22" spans="2:12" x14ac:dyDescent="0.2">
      <c r="B22" s="14" t="s">
        <v>63</v>
      </c>
      <c r="C22" s="8">
        <v>14880</v>
      </c>
      <c r="D22" s="9"/>
      <c r="E22" s="8"/>
      <c r="F22" s="9"/>
      <c r="G22" s="8"/>
      <c r="H22" s="8">
        <v>14880</v>
      </c>
      <c r="I22" s="13"/>
    </row>
    <row r="23" spans="2:12" x14ac:dyDescent="0.2">
      <c r="B23" s="14" t="s">
        <v>64</v>
      </c>
      <c r="C23" s="8">
        <v>45135</v>
      </c>
      <c r="D23" s="9"/>
      <c r="E23" s="8"/>
      <c r="F23" s="9"/>
      <c r="G23" s="8"/>
      <c r="H23" s="8">
        <v>45135</v>
      </c>
    </row>
    <row r="24" spans="2:12" x14ac:dyDescent="0.2">
      <c r="B24" s="14" t="s">
        <v>65</v>
      </c>
      <c r="C24" s="8">
        <v>3321770</v>
      </c>
      <c r="D24" s="9">
        <v>360</v>
      </c>
      <c r="E24" s="8"/>
      <c r="F24" s="9"/>
      <c r="G24" s="8"/>
      <c r="H24" s="8">
        <v>3322130</v>
      </c>
    </row>
    <row r="25" spans="2:12" x14ac:dyDescent="0.2">
      <c r="B25" s="10" t="s">
        <v>66</v>
      </c>
      <c r="C25" s="8">
        <v>560302.23</v>
      </c>
      <c r="D25" s="9"/>
      <c r="E25" s="8"/>
      <c r="F25" s="9"/>
      <c r="G25" s="8"/>
      <c r="H25" s="8">
        <v>560302.23</v>
      </c>
      <c r="J25" s="13"/>
      <c r="K25" s="13"/>
    </row>
    <row r="26" spans="2:12" x14ac:dyDescent="0.2">
      <c r="B26" s="10" t="s">
        <v>67</v>
      </c>
      <c r="C26" s="8">
        <v>124926</v>
      </c>
      <c r="D26" s="9"/>
      <c r="E26" s="8"/>
      <c r="F26" s="9"/>
      <c r="G26" s="8"/>
      <c r="H26" s="8">
        <v>124926</v>
      </c>
      <c r="K26" s="13"/>
    </row>
    <row r="27" spans="2:12" x14ac:dyDescent="0.2">
      <c r="B27" s="10" t="s">
        <v>68</v>
      </c>
      <c r="C27" s="8">
        <v>26550</v>
      </c>
      <c r="D27" s="9"/>
      <c r="E27" s="8"/>
      <c r="F27" s="9"/>
      <c r="G27" s="8"/>
      <c r="H27" s="8">
        <v>26550</v>
      </c>
      <c r="J27" s="13"/>
    </row>
    <row r="28" spans="2:12" x14ac:dyDescent="0.2">
      <c r="B28" s="10" t="s">
        <v>69</v>
      </c>
      <c r="C28" s="8"/>
      <c r="D28" s="9">
        <v>3780</v>
      </c>
      <c r="E28" s="8"/>
      <c r="F28" s="9"/>
      <c r="G28" s="8"/>
      <c r="H28" s="8">
        <v>3780</v>
      </c>
      <c r="K28" s="13"/>
    </row>
    <row r="29" spans="2:12" x14ac:dyDescent="0.2">
      <c r="B29" s="10" t="s">
        <v>70</v>
      </c>
      <c r="C29" s="8">
        <v>532773.99</v>
      </c>
      <c r="D29" s="9">
        <v>8125</v>
      </c>
      <c r="E29" s="8"/>
      <c r="F29" s="9">
        <v>68469</v>
      </c>
      <c r="G29" s="8"/>
      <c r="H29" s="8">
        <v>609367.99</v>
      </c>
      <c r="J29" s="13"/>
      <c r="K29" s="13"/>
    </row>
    <row r="30" spans="2:12" x14ac:dyDescent="0.2">
      <c r="B30" s="14" t="s">
        <v>71</v>
      </c>
      <c r="C30" s="8">
        <v>116979.34</v>
      </c>
      <c r="D30" s="9"/>
      <c r="E30" s="8"/>
      <c r="F30" s="9"/>
      <c r="G30" s="8"/>
      <c r="H30" s="8">
        <v>116979.34</v>
      </c>
    </row>
    <row r="31" spans="2:12" x14ac:dyDescent="0.2">
      <c r="B31" s="14" t="s">
        <v>72</v>
      </c>
      <c r="C31" s="8">
        <v>40870</v>
      </c>
      <c r="D31" s="9"/>
      <c r="E31" s="8"/>
      <c r="F31" s="9"/>
      <c r="G31" s="8"/>
      <c r="H31" s="8">
        <v>40870</v>
      </c>
      <c r="I31" s="13"/>
    </row>
    <row r="32" spans="2:12" x14ac:dyDescent="0.2">
      <c r="B32" s="10" t="s">
        <v>73</v>
      </c>
      <c r="C32" s="8">
        <v>8040</v>
      </c>
      <c r="D32" s="9">
        <v>948</v>
      </c>
      <c r="E32" s="8"/>
      <c r="F32" s="9">
        <v>222</v>
      </c>
      <c r="G32" s="8"/>
      <c r="H32" s="8">
        <v>9210</v>
      </c>
    </row>
    <row r="33" spans="2:12" x14ac:dyDescent="0.2">
      <c r="B33" s="10" t="s">
        <v>74</v>
      </c>
      <c r="C33" s="8">
        <v>1768511.81</v>
      </c>
      <c r="D33" s="9">
        <v>87330.13</v>
      </c>
      <c r="E33" s="8"/>
      <c r="F33" s="9">
        <v>562</v>
      </c>
      <c r="G33" s="8">
        <v>80.75</v>
      </c>
      <c r="H33" s="8">
        <v>1856484.69</v>
      </c>
      <c r="L33" s="13"/>
    </row>
    <row r="34" spans="2:12" x14ac:dyDescent="0.2">
      <c r="B34" s="10" t="s">
        <v>75</v>
      </c>
      <c r="C34" s="8">
        <v>60000</v>
      </c>
      <c r="D34" s="9"/>
      <c r="E34" s="8"/>
      <c r="F34" s="9"/>
      <c r="G34" s="8"/>
      <c r="H34" s="8">
        <v>60000</v>
      </c>
    </row>
    <row r="35" spans="2:12" x14ac:dyDescent="0.2">
      <c r="B35" s="10" t="s">
        <v>76</v>
      </c>
      <c r="C35" s="8">
        <v>469800</v>
      </c>
      <c r="D35" s="9"/>
      <c r="E35" s="8"/>
      <c r="F35" s="9">
        <v>50820</v>
      </c>
      <c r="G35" s="8"/>
      <c r="H35" s="8">
        <v>520620</v>
      </c>
    </row>
    <row r="36" spans="2:12" x14ac:dyDescent="0.2">
      <c r="B36" s="10" t="s">
        <v>77</v>
      </c>
      <c r="C36" s="8">
        <v>8311089.6100000003</v>
      </c>
      <c r="D36" s="9"/>
      <c r="E36" s="8"/>
      <c r="F36" s="9">
        <v>4178</v>
      </c>
      <c r="G36" s="8"/>
      <c r="H36" s="8">
        <v>8315267.6100000003</v>
      </c>
    </row>
    <row r="37" spans="2:12" x14ac:dyDescent="0.2">
      <c r="B37" s="14" t="s">
        <v>78</v>
      </c>
      <c r="C37" s="8">
        <v>1691060</v>
      </c>
      <c r="D37" s="9"/>
      <c r="E37" s="8"/>
      <c r="F37" s="9"/>
      <c r="G37" s="8"/>
      <c r="H37" s="8">
        <v>1691060</v>
      </c>
    </row>
    <row r="38" spans="2:12" x14ac:dyDescent="0.2">
      <c r="B38" s="10" t="s">
        <v>79</v>
      </c>
      <c r="C38" s="8">
        <v>161779.72</v>
      </c>
      <c r="D38" s="9">
        <v>7079</v>
      </c>
      <c r="E38" s="8"/>
      <c r="F38" s="9">
        <v>39640</v>
      </c>
      <c r="G38" s="8"/>
      <c r="H38" s="8">
        <v>208498.72</v>
      </c>
      <c r="J38" s="13"/>
    </row>
    <row r="39" spans="2:12" x14ac:dyDescent="0.2">
      <c r="B39" s="10" t="s">
        <v>80</v>
      </c>
      <c r="C39" s="8">
        <v>1869083.98</v>
      </c>
      <c r="D39" s="9">
        <v>16970</v>
      </c>
      <c r="E39" s="8"/>
      <c r="F39" s="9">
        <v>15187</v>
      </c>
      <c r="G39" s="8">
        <v>14566</v>
      </c>
      <c r="H39" s="8">
        <v>1915806.98</v>
      </c>
      <c r="J39" s="13"/>
    </row>
    <row r="40" spans="2:12" x14ac:dyDescent="0.2">
      <c r="B40" s="10" t="s">
        <v>81</v>
      </c>
      <c r="C40" s="8">
        <v>207078</v>
      </c>
      <c r="D40" s="9"/>
      <c r="E40" s="8"/>
      <c r="F40" s="9"/>
      <c r="G40" s="8"/>
      <c r="H40" s="8">
        <v>207078</v>
      </c>
    </row>
    <row r="41" spans="2:12" x14ac:dyDescent="0.2">
      <c r="B41" s="14"/>
      <c r="C41" s="8"/>
      <c r="D41" s="9"/>
      <c r="E41" s="8"/>
      <c r="F41" s="9"/>
      <c r="G41" s="8"/>
      <c r="H41" s="8"/>
      <c r="K41" s="23"/>
    </row>
    <row r="42" spans="2:12" s="22" customFormat="1" x14ac:dyDescent="0.2">
      <c r="B42" s="17" t="s">
        <v>8</v>
      </c>
      <c r="C42" s="18">
        <f>SUM(C18:C40)</f>
        <v>23144525.93</v>
      </c>
      <c r="D42" s="18">
        <f t="shared" ref="D42:H42" si="1">SUM(D18:D40)</f>
        <v>124592.13</v>
      </c>
      <c r="E42" s="18">
        <f t="shared" si="1"/>
        <v>0</v>
      </c>
      <c r="F42" s="18">
        <f t="shared" si="1"/>
        <v>179078</v>
      </c>
      <c r="G42" s="18">
        <f t="shared" si="1"/>
        <v>14646.75</v>
      </c>
      <c r="H42" s="18">
        <f t="shared" si="1"/>
        <v>23462842.809999999</v>
      </c>
      <c r="I42" s="21"/>
    </row>
    <row r="43" spans="2:12" x14ac:dyDescent="0.2">
      <c r="B43" s="10"/>
      <c r="C43" s="16"/>
      <c r="D43" s="9"/>
      <c r="E43" s="8"/>
      <c r="F43" s="9"/>
      <c r="G43" s="8"/>
      <c r="H43" s="8"/>
      <c r="I43" s="23"/>
      <c r="J43" s="13"/>
    </row>
    <row r="44" spans="2:12" x14ac:dyDescent="0.2">
      <c r="B44" s="7" t="s">
        <v>82</v>
      </c>
      <c r="C44" s="8"/>
      <c r="D44" s="9"/>
      <c r="E44" s="8"/>
      <c r="F44" s="9"/>
      <c r="G44" s="8"/>
      <c r="H44" s="8"/>
      <c r="J44" s="13"/>
    </row>
    <row r="45" spans="2:12" x14ac:dyDescent="0.2">
      <c r="B45" s="14"/>
      <c r="C45" s="8"/>
      <c r="D45" s="9"/>
      <c r="E45" s="8"/>
      <c r="F45" s="9"/>
      <c r="G45" s="8"/>
      <c r="H45" s="8"/>
      <c r="J45" s="13"/>
    </row>
    <row r="46" spans="2:12" x14ac:dyDescent="0.2">
      <c r="B46" s="14" t="s">
        <v>83</v>
      </c>
      <c r="C46" s="8">
        <v>1715023.6</v>
      </c>
      <c r="D46" s="9"/>
      <c r="E46" s="8"/>
      <c r="F46" s="9"/>
      <c r="G46" s="8"/>
      <c r="H46" s="8">
        <v>1715023.6</v>
      </c>
    </row>
    <row r="47" spans="2:12" x14ac:dyDescent="0.2">
      <c r="B47" s="10" t="s">
        <v>84</v>
      </c>
      <c r="C47" s="8">
        <v>534445</v>
      </c>
      <c r="E47" s="8"/>
      <c r="F47" s="9"/>
      <c r="G47" s="8"/>
      <c r="H47" s="8">
        <v>534445</v>
      </c>
    </row>
    <row r="48" spans="2:12" x14ac:dyDescent="0.2">
      <c r="B48" s="14" t="s">
        <v>85</v>
      </c>
      <c r="C48" s="8">
        <v>923068.8</v>
      </c>
      <c r="D48" s="9">
        <v>2231</v>
      </c>
      <c r="E48" s="8"/>
      <c r="F48" s="9"/>
      <c r="G48" s="8"/>
      <c r="H48" s="8">
        <v>925299.8</v>
      </c>
    </row>
    <row r="49" spans="2:11" x14ac:dyDescent="0.2">
      <c r="B49" s="14" t="s">
        <v>86</v>
      </c>
      <c r="C49" s="8">
        <v>123640</v>
      </c>
      <c r="D49" s="9"/>
      <c r="E49" s="8"/>
      <c r="F49" s="9"/>
      <c r="G49" s="8"/>
      <c r="H49" s="8">
        <v>123640</v>
      </c>
    </row>
    <row r="50" spans="2:11" x14ac:dyDescent="0.2">
      <c r="B50" s="14" t="s">
        <v>87</v>
      </c>
      <c r="C50" s="8">
        <v>3929280</v>
      </c>
      <c r="D50" s="9"/>
      <c r="E50" s="8"/>
      <c r="F50" s="9"/>
      <c r="G50" s="8"/>
      <c r="H50" s="8">
        <v>3929280</v>
      </c>
    </row>
    <row r="51" spans="2:11" x14ac:dyDescent="0.2">
      <c r="B51" s="14" t="s">
        <v>88</v>
      </c>
      <c r="C51" s="8">
        <v>2384520</v>
      </c>
      <c r="D51" s="9">
        <v>512249</v>
      </c>
      <c r="E51" s="8"/>
      <c r="F51" s="9"/>
      <c r="G51" s="8"/>
      <c r="H51" s="8">
        <v>2896769</v>
      </c>
      <c r="K51" s="23"/>
    </row>
    <row r="52" spans="2:11" x14ac:dyDescent="0.2">
      <c r="B52" s="14" t="s">
        <v>89</v>
      </c>
      <c r="C52" s="8">
        <v>2473377.25</v>
      </c>
      <c r="D52" s="9"/>
      <c r="E52" s="8"/>
      <c r="F52" s="9">
        <v>3182</v>
      </c>
      <c r="G52" s="8"/>
      <c r="H52" s="8">
        <v>2476559.25</v>
      </c>
    </row>
    <row r="53" spans="2:11" x14ac:dyDescent="0.2">
      <c r="B53" s="14" t="s">
        <v>90</v>
      </c>
      <c r="C53" s="8">
        <v>110000</v>
      </c>
      <c r="D53" s="9"/>
      <c r="E53" s="8"/>
      <c r="F53" s="9"/>
      <c r="G53" s="8"/>
      <c r="H53" s="8">
        <v>110000</v>
      </c>
    </row>
    <row r="54" spans="2:11" x14ac:dyDescent="0.2">
      <c r="B54" s="14" t="s">
        <v>91</v>
      </c>
      <c r="C54" s="8">
        <v>4452</v>
      </c>
      <c r="D54" s="9"/>
      <c r="E54" s="8"/>
      <c r="F54" s="9"/>
      <c r="G54" s="8"/>
      <c r="H54" s="8">
        <v>4452</v>
      </c>
    </row>
    <row r="55" spans="2:11" x14ac:dyDescent="0.2">
      <c r="B55" s="14" t="s">
        <v>92</v>
      </c>
      <c r="C55" s="8">
        <v>152129.20000000001</v>
      </c>
      <c r="D55" s="9"/>
      <c r="E55" s="8"/>
      <c r="F55" s="9"/>
      <c r="G55" s="8"/>
      <c r="H55" s="8">
        <v>152129.20000000001</v>
      </c>
    </row>
    <row r="56" spans="2:11" x14ac:dyDescent="0.2">
      <c r="B56" s="14" t="s">
        <v>93</v>
      </c>
      <c r="C56" s="8">
        <v>927150</v>
      </c>
      <c r="D56" s="9"/>
      <c r="E56" s="8"/>
      <c r="F56" s="9"/>
      <c r="G56" s="8"/>
      <c r="H56" s="8">
        <v>927150</v>
      </c>
    </row>
    <row r="57" spans="2:11" x14ac:dyDescent="0.2">
      <c r="B57" s="14" t="s">
        <v>94</v>
      </c>
      <c r="C57" s="8">
        <v>3530</v>
      </c>
      <c r="D57" s="9"/>
      <c r="E57" s="8"/>
      <c r="F57" s="9"/>
      <c r="G57" s="8"/>
      <c r="H57" s="8">
        <v>3530</v>
      </c>
    </row>
    <row r="58" spans="2:11" x14ac:dyDescent="0.2">
      <c r="B58" s="14" t="s">
        <v>95</v>
      </c>
      <c r="C58" s="8">
        <v>22691600</v>
      </c>
      <c r="D58" s="9"/>
      <c r="E58" s="8"/>
      <c r="F58" s="9"/>
      <c r="G58" s="8"/>
      <c r="H58" s="8">
        <v>22691600</v>
      </c>
    </row>
    <row r="59" spans="2:11" x14ac:dyDescent="0.2">
      <c r="B59" s="10" t="s">
        <v>96</v>
      </c>
      <c r="C59" s="8">
        <v>1568107.4</v>
      </c>
      <c r="D59" s="9"/>
      <c r="E59" s="8"/>
      <c r="F59" s="9"/>
      <c r="G59" s="8"/>
      <c r="H59" s="8">
        <v>1568107.4</v>
      </c>
      <c r="J59" s="13"/>
    </row>
    <row r="60" spans="2:11" x14ac:dyDescent="0.2">
      <c r="B60" s="14" t="s">
        <v>97</v>
      </c>
      <c r="C60" s="8">
        <v>512194</v>
      </c>
      <c r="D60" s="9"/>
      <c r="E60" s="8"/>
      <c r="F60" s="9"/>
      <c r="G60" s="8"/>
      <c r="H60" s="8">
        <v>512194</v>
      </c>
    </row>
    <row r="61" spans="2:11" x14ac:dyDescent="0.2">
      <c r="B61" s="14" t="s">
        <v>98</v>
      </c>
      <c r="C61" s="8">
        <v>60000</v>
      </c>
      <c r="D61" s="9">
        <v>683500</v>
      </c>
      <c r="E61" s="8"/>
      <c r="F61" s="9"/>
      <c r="G61" s="8"/>
      <c r="H61" s="8">
        <v>743500</v>
      </c>
      <c r="I61" s="23"/>
    </row>
    <row r="62" spans="2:11" x14ac:dyDescent="0.2">
      <c r="B62" s="14" t="s">
        <v>99</v>
      </c>
      <c r="C62" s="8"/>
      <c r="D62" s="9">
        <v>50100</v>
      </c>
      <c r="E62" s="8"/>
      <c r="F62" s="9"/>
      <c r="G62" s="8"/>
      <c r="H62" s="8">
        <v>50100</v>
      </c>
    </row>
    <row r="63" spans="2:11" x14ac:dyDescent="0.2">
      <c r="B63" s="14" t="s">
        <v>100</v>
      </c>
      <c r="C63" s="8">
        <v>2845400</v>
      </c>
      <c r="D63" s="9"/>
      <c r="E63" s="8"/>
      <c r="F63" s="9"/>
      <c r="G63" s="8"/>
      <c r="H63" s="8">
        <v>2845400</v>
      </c>
    </row>
    <row r="64" spans="2:11" x14ac:dyDescent="0.2">
      <c r="B64" s="14" t="s">
        <v>101</v>
      </c>
      <c r="C64" s="8">
        <v>27074</v>
      </c>
      <c r="D64" s="9"/>
      <c r="E64" s="8"/>
      <c r="F64" s="9"/>
      <c r="G64" s="8"/>
      <c r="H64" s="8">
        <v>27074</v>
      </c>
    </row>
    <row r="65" spans="2:12" x14ac:dyDescent="0.2">
      <c r="B65" s="14" t="s">
        <v>102</v>
      </c>
      <c r="C65" s="8">
        <v>75370</v>
      </c>
      <c r="D65" s="9"/>
      <c r="E65" s="8"/>
      <c r="F65" s="9"/>
      <c r="G65" s="8"/>
      <c r="H65" s="8">
        <v>75370</v>
      </c>
    </row>
    <row r="66" spans="2:12" x14ac:dyDescent="0.2">
      <c r="B66" s="14" t="s">
        <v>103</v>
      </c>
      <c r="C66" s="8">
        <v>1023084</v>
      </c>
      <c r="D66" s="9"/>
      <c r="E66" s="8"/>
      <c r="F66" s="9"/>
      <c r="G66" s="8"/>
      <c r="H66" s="8">
        <v>1023084</v>
      </c>
    </row>
    <row r="67" spans="2:12" x14ac:dyDescent="0.2">
      <c r="B67" s="14" t="s">
        <v>104</v>
      </c>
      <c r="C67" s="8"/>
      <c r="D67" s="9">
        <v>30000</v>
      </c>
      <c r="E67" s="8"/>
      <c r="F67" s="9"/>
      <c r="G67" s="8"/>
      <c r="H67" s="8">
        <v>30000</v>
      </c>
    </row>
    <row r="68" spans="2:12" x14ac:dyDescent="0.2">
      <c r="B68" s="14" t="s">
        <v>105</v>
      </c>
      <c r="C68" s="8">
        <v>30000</v>
      </c>
      <c r="D68" s="29">
        <v>14000</v>
      </c>
      <c r="E68" s="8"/>
      <c r="F68" s="9">
        <v>100000</v>
      </c>
      <c r="G68" s="8"/>
      <c r="H68" s="8">
        <v>144000</v>
      </c>
    </row>
    <row r="69" spans="2:12" x14ac:dyDescent="0.2">
      <c r="B69" s="10" t="s">
        <v>106</v>
      </c>
      <c r="C69" s="8">
        <v>702560</v>
      </c>
      <c r="D69" s="9"/>
      <c r="E69" s="8"/>
      <c r="F69" s="9"/>
      <c r="G69" s="8"/>
      <c r="H69" s="8">
        <v>702560</v>
      </c>
      <c r="K69" s="30"/>
      <c r="L69" s="30"/>
    </row>
    <row r="70" spans="2:12" x14ac:dyDescent="0.2">
      <c r="B70" s="14" t="s">
        <v>107</v>
      </c>
      <c r="C70" s="8">
        <v>6235382.5999999996</v>
      </c>
      <c r="D70" s="9">
        <v>5040</v>
      </c>
      <c r="E70" s="8"/>
      <c r="F70" s="9"/>
      <c r="G70" s="8"/>
      <c r="H70" s="8">
        <v>6240422.5999999996</v>
      </c>
    </row>
    <row r="71" spans="2:12" x14ac:dyDescent="0.2">
      <c r="B71" s="14" t="s">
        <v>108</v>
      </c>
      <c r="C71" s="8">
        <v>25704</v>
      </c>
      <c r="D71" s="9"/>
      <c r="E71" s="8"/>
      <c r="F71" s="9"/>
      <c r="G71" s="8"/>
      <c r="H71" s="8">
        <v>25704</v>
      </c>
    </row>
    <row r="72" spans="2:12" s="22" customFormat="1" x14ac:dyDescent="0.2">
      <c r="B72" s="17" t="s">
        <v>8</v>
      </c>
      <c r="C72" s="18">
        <f>SUM(C46:C71)</f>
        <v>49077091.850000001</v>
      </c>
      <c r="D72" s="18">
        <f t="shared" ref="D72:H72" si="2">SUM(D46:D71)</f>
        <v>1297120</v>
      </c>
      <c r="E72" s="18">
        <f t="shared" si="2"/>
        <v>0</v>
      </c>
      <c r="F72" s="18">
        <f t="shared" si="2"/>
        <v>103182</v>
      </c>
      <c r="G72" s="18">
        <f t="shared" si="2"/>
        <v>0</v>
      </c>
      <c r="H72" s="18">
        <f t="shared" si="2"/>
        <v>50477393.850000001</v>
      </c>
      <c r="I72" s="21"/>
    </row>
    <row r="73" spans="2:12" x14ac:dyDescent="0.2">
      <c r="B73" s="10"/>
      <c r="C73" s="8"/>
      <c r="D73" s="9"/>
      <c r="E73" s="8"/>
      <c r="F73" s="9"/>
      <c r="G73" s="8"/>
      <c r="H73" s="8"/>
      <c r="I73" s="23"/>
    </row>
    <row r="74" spans="2:12" x14ac:dyDescent="0.2">
      <c r="B74" s="7" t="s">
        <v>109</v>
      </c>
      <c r="C74" s="8"/>
      <c r="D74" s="9"/>
      <c r="E74" s="8"/>
      <c r="F74" s="9"/>
      <c r="G74" s="8"/>
      <c r="H74" s="8"/>
    </row>
    <row r="75" spans="2:12" x14ac:dyDescent="0.2">
      <c r="B75" s="14" t="s">
        <v>110</v>
      </c>
      <c r="C75" s="8">
        <v>26793</v>
      </c>
      <c r="D75" s="9"/>
      <c r="E75" s="8"/>
      <c r="F75" s="9"/>
      <c r="G75" s="8"/>
      <c r="H75" s="8">
        <v>26793</v>
      </c>
    </row>
    <row r="76" spans="2:12" x14ac:dyDescent="0.2">
      <c r="B76" s="14" t="s">
        <v>111</v>
      </c>
      <c r="C76" s="8">
        <v>86044</v>
      </c>
      <c r="D76" s="9"/>
      <c r="E76" s="8"/>
      <c r="F76" s="9"/>
      <c r="G76" s="8"/>
      <c r="H76" s="8">
        <v>86044</v>
      </c>
    </row>
    <row r="77" spans="2:12" x14ac:dyDescent="0.2">
      <c r="B77" s="14" t="s">
        <v>112</v>
      </c>
      <c r="C77" s="8">
        <v>100000</v>
      </c>
      <c r="D77" s="9"/>
      <c r="E77" s="8"/>
      <c r="F77" s="9"/>
      <c r="G77" s="8"/>
      <c r="H77" s="8">
        <v>100000</v>
      </c>
      <c r="I77" s="13"/>
    </row>
    <row r="78" spans="2:12" x14ac:dyDescent="0.2">
      <c r="B78" s="14" t="s">
        <v>113</v>
      </c>
      <c r="C78" s="8">
        <v>7500</v>
      </c>
      <c r="D78" s="9"/>
      <c r="E78" s="8"/>
      <c r="F78" s="9"/>
      <c r="G78" s="8"/>
      <c r="H78" s="8">
        <v>7500</v>
      </c>
    </row>
    <row r="79" spans="2:12" x14ac:dyDescent="0.2">
      <c r="B79" s="14" t="s">
        <v>114</v>
      </c>
      <c r="C79" s="8">
        <v>527000</v>
      </c>
      <c r="D79" s="9"/>
      <c r="E79" s="8"/>
      <c r="F79" s="9"/>
      <c r="G79" s="8"/>
      <c r="H79" s="8">
        <v>527000</v>
      </c>
      <c r="I79" s="13"/>
    </row>
    <row r="80" spans="2:12" x14ac:dyDescent="0.2">
      <c r="B80" s="14" t="s">
        <v>115</v>
      </c>
      <c r="C80" s="8"/>
      <c r="D80" s="9"/>
      <c r="E80" s="8"/>
      <c r="F80" s="9"/>
      <c r="G80" s="8">
        <v>30000</v>
      </c>
      <c r="H80" s="8">
        <v>30000</v>
      </c>
      <c r="I80" s="13"/>
    </row>
    <row r="81" spans="2:10" x14ac:dyDescent="0.2">
      <c r="B81" s="14" t="s">
        <v>116</v>
      </c>
      <c r="C81" s="8">
        <v>326432</v>
      </c>
      <c r="D81" s="9"/>
      <c r="E81" s="8"/>
      <c r="F81" s="9"/>
      <c r="G81" s="8"/>
      <c r="H81" s="8">
        <v>326432</v>
      </c>
    </row>
    <row r="82" spans="2:10" x14ac:dyDescent="0.2">
      <c r="B82" s="14" t="s">
        <v>117</v>
      </c>
      <c r="C82" s="8"/>
      <c r="D82" s="9"/>
      <c r="E82" s="8"/>
      <c r="F82" s="9"/>
      <c r="G82" s="8">
        <v>35000</v>
      </c>
      <c r="H82" s="8">
        <v>35000</v>
      </c>
      <c r="I82" s="13"/>
    </row>
    <row r="83" spans="2:10" x14ac:dyDescent="0.2">
      <c r="B83" s="14" t="s">
        <v>119</v>
      </c>
      <c r="C83" s="8">
        <v>467871</v>
      </c>
      <c r="D83" s="9"/>
      <c r="E83" s="8"/>
      <c r="F83" s="9">
        <v>116000</v>
      </c>
      <c r="G83" s="8"/>
      <c r="H83" s="8">
        <v>583871</v>
      </c>
    </row>
    <row r="84" spans="2:10" s="22" customFormat="1" x14ac:dyDescent="0.2">
      <c r="B84" s="17" t="s">
        <v>8</v>
      </c>
      <c r="C84" s="18">
        <f>SUM(C75:C83)</f>
        <v>1541640</v>
      </c>
      <c r="D84" s="18">
        <f t="shared" ref="D84:H84" si="3">SUM(D75:D83)</f>
        <v>0</v>
      </c>
      <c r="E84" s="18">
        <f t="shared" si="3"/>
        <v>0</v>
      </c>
      <c r="F84" s="18">
        <f t="shared" si="3"/>
        <v>116000</v>
      </c>
      <c r="G84" s="18">
        <f t="shared" si="3"/>
        <v>65000</v>
      </c>
      <c r="H84" s="18">
        <f t="shared" si="3"/>
        <v>1722640</v>
      </c>
      <c r="I84" s="21"/>
    </row>
    <row r="85" spans="2:10" x14ac:dyDescent="0.2">
      <c r="B85" s="32"/>
      <c r="C85" s="8"/>
      <c r="D85" s="9"/>
      <c r="E85" s="8"/>
      <c r="F85" s="9"/>
      <c r="G85" s="8"/>
      <c r="H85" s="8"/>
      <c r="I85" s="23"/>
    </row>
    <row r="86" spans="2:10" x14ac:dyDescent="0.2">
      <c r="B86" s="33" t="s">
        <v>120</v>
      </c>
      <c r="C86" s="8"/>
      <c r="D86" s="9"/>
      <c r="E86" s="8"/>
      <c r="F86" s="9"/>
      <c r="G86" s="8"/>
      <c r="H86" s="8"/>
    </row>
    <row r="87" spans="2:10" x14ac:dyDescent="0.2">
      <c r="B87" s="10" t="s">
        <v>121</v>
      </c>
      <c r="C87" s="8">
        <v>293328.76</v>
      </c>
      <c r="D87" s="9">
        <v>62822.39</v>
      </c>
      <c r="E87" s="8">
        <v>2010.72</v>
      </c>
      <c r="F87" s="34">
        <v>20352.439999999999</v>
      </c>
      <c r="G87" s="8">
        <v>236</v>
      </c>
      <c r="H87" s="8">
        <v>378750.31</v>
      </c>
      <c r="J87" s="23"/>
    </row>
    <row r="88" spans="2:10" x14ac:dyDescent="0.2">
      <c r="B88" s="15" t="s">
        <v>122</v>
      </c>
      <c r="C88" s="8">
        <v>4712504.96</v>
      </c>
      <c r="D88" s="9"/>
      <c r="E88" s="8"/>
      <c r="F88" s="9"/>
      <c r="G88" s="8"/>
      <c r="H88" s="8">
        <v>4712504.96</v>
      </c>
      <c r="I88" s="13"/>
    </row>
    <row r="89" spans="2:10" x14ac:dyDescent="0.2">
      <c r="B89" s="10" t="s">
        <v>123</v>
      </c>
      <c r="C89" s="8">
        <v>11599.74</v>
      </c>
      <c r="D89" s="9"/>
      <c r="E89" s="8"/>
      <c r="F89" s="9"/>
      <c r="G89" s="8"/>
      <c r="H89" s="8">
        <v>11599.74</v>
      </c>
      <c r="I89" s="13"/>
    </row>
    <row r="90" spans="2:10" x14ac:dyDescent="0.2">
      <c r="B90" s="15" t="s">
        <v>124</v>
      </c>
      <c r="C90" s="8">
        <v>132765.29999999999</v>
      </c>
      <c r="D90" s="9"/>
      <c r="E90" s="8"/>
      <c r="F90" s="9"/>
      <c r="G90" s="8"/>
      <c r="H90" s="8">
        <v>132765.29999999999</v>
      </c>
      <c r="I90" s="23"/>
      <c r="J90" s="23"/>
    </row>
    <row r="91" spans="2:10" x14ac:dyDescent="0.2">
      <c r="B91" s="14" t="s">
        <v>125</v>
      </c>
      <c r="C91" s="8">
        <v>5103194.03</v>
      </c>
      <c r="D91" s="9"/>
      <c r="E91" s="8"/>
      <c r="F91" s="9"/>
      <c r="G91" s="8"/>
      <c r="H91" s="8">
        <v>5103194.03</v>
      </c>
      <c r="I91" s="23"/>
    </row>
    <row r="92" spans="2:10" x14ac:dyDescent="0.2">
      <c r="B92" s="14" t="s">
        <v>126</v>
      </c>
      <c r="C92" s="8">
        <v>186376.83</v>
      </c>
      <c r="D92" s="9"/>
      <c r="E92" s="8"/>
      <c r="F92" s="9"/>
      <c r="G92" s="8"/>
      <c r="H92" s="8">
        <v>186376.83</v>
      </c>
      <c r="I92" s="13"/>
    </row>
    <row r="93" spans="2:10" x14ac:dyDescent="0.2">
      <c r="B93" s="14" t="s">
        <v>127</v>
      </c>
      <c r="C93" s="8">
        <v>2600</v>
      </c>
      <c r="D93" s="9"/>
      <c r="E93" s="8"/>
      <c r="F93" s="9"/>
      <c r="G93" s="8"/>
      <c r="H93" s="8">
        <v>2600</v>
      </c>
      <c r="I93" s="13"/>
    </row>
    <row r="94" spans="2:10" x14ac:dyDescent="0.2">
      <c r="B94" s="14" t="s">
        <v>128</v>
      </c>
      <c r="C94" s="8">
        <v>62591</v>
      </c>
      <c r="D94" s="9"/>
      <c r="E94" s="8"/>
      <c r="F94" s="9"/>
      <c r="G94" s="8"/>
      <c r="H94" s="8">
        <v>62591</v>
      </c>
      <c r="I94" s="13"/>
    </row>
    <row r="95" spans="2:10" s="22" customFormat="1" x14ac:dyDescent="0.2">
      <c r="B95" s="17" t="s">
        <v>8</v>
      </c>
      <c r="C95" s="18">
        <f>SUM(C87:C94)</f>
        <v>10504960.619999999</v>
      </c>
      <c r="D95" s="18">
        <f t="shared" ref="D95:H95" si="4">SUM(D87:D94)</f>
        <v>62822.39</v>
      </c>
      <c r="E95" s="18">
        <f t="shared" si="4"/>
        <v>2010.72</v>
      </c>
      <c r="F95" s="18">
        <f t="shared" si="4"/>
        <v>20352.439999999999</v>
      </c>
      <c r="G95" s="18">
        <f t="shared" si="4"/>
        <v>236</v>
      </c>
      <c r="H95" s="18">
        <f t="shared" si="4"/>
        <v>10590382.17</v>
      </c>
      <c r="I95" s="21"/>
    </row>
    <row r="96" spans="2:10" x14ac:dyDescent="0.2">
      <c r="B96" s="10"/>
      <c r="C96" s="8"/>
      <c r="D96" s="9"/>
      <c r="E96" s="8"/>
      <c r="F96" s="9"/>
      <c r="G96" s="8"/>
      <c r="H96" s="8"/>
      <c r="I96" s="23"/>
    </row>
    <row r="97" spans="2:11" x14ac:dyDescent="0.2">
      <c r="B97" s="7" t="s">
        <v>129</v>
      </c>
      <c r="C97" s="8"/>
      <c r="D97" s="9"/>
      <c r="E97" s="8"/>
      <c r="F97" s="9"/>
      <c r="G97" s="8"/>
      <c r="H97" s="8"/>
    </row>
    <row r="98" spans="2:11" x14ac:dyDescent="0.2">
      <c r="B98" s="14" t="s">
        <v>130</v>
      </c>
      <c r="C98" s="8">
        <v>739554.7</v>
      </c>
      <c r="D98" s="9">
        <v>664</v>
      </c>
      <c r="E98" s="8"/>
      <c r="F98" s="9"/>
      <c r="G98" s="8"/>
      <c r="H98" s="8">
        <v>740218.7</v>
      </c>
    </row>
    <row r="99" spans="2:11" x14ac:dyDescent="0.2">
      <c r="B99" s="14" t="s">
        <v>131</v>
      </c>
      <c r="C99" s="8">
        <v>1479574.98</v>
      </c>
      <c r="D99" s="9"/>
      <c r="E99" s="8"/>
      <c r="F99" s="9"/>
      <c r="G99" s="8"/>
      <c r="H99" s="8">
        <v>1479574.98</v>
      </c>
    </row>
    <row r="100" spans="2:11" s="22" customFormat="1" x14ac:dyDescent="0.2">
      <c r="B100" s="17" t="s">
        <v>8</v>
      </c>
      <c r="C100" s="18">
        <f>SUM(C98:C99)</f>
        <v>2219129.6799999997</v>
      </c>
      <c r="D100" s="18">
        <f t="shared" ref="D100:H100" si="5">SUM(D98:D99)</f>
        <v>664</v>
      </c>
      <c r="E100" s="18">
        <f t="shared" si="5"/>
        <v>0</v>
      </c>
      <c r="F100" s="18">
        <f t="shared" si="5"/>
        <v>0</v>
      </c>
      <c r="G100" s="18">
        <f t="shared" si="5"/>
        <v>0</v>
      </c>
      <c r="H100" s="18">
        <f t="shared" si="5"/>
        <v>2219793.6799999997</v>
      </c>
      <c r="I100" s="21"/>
    </row>
    <row r="101" spans="2:11" x14ac:dyDescent="0.2">
      <c r="B101" s="35"/>
      <c r="C101" s="8"/>
      <c r="D101" s="9"/>
      <c r="E101" s="8"/>
      <c r="F101" s="9"/>
      <c r="G101" s="8"/>
      <c r="H101" s="8"/>
      <c r="I101" s="23"/>
    </row>
    <row r="102" spans="2:11" x14ac:dyDescent="0.2">
      <c r="B102" s="7" t="s">
        <v>132</v>
      </c>
      <c r="C102" s="8"/>
      <c r="D102" s="9"/>
      <c r="E102" s="8"/>
      <c r="F102" s="9"/>
      <c r="G102" s="8"/>
      <c r="H102" s="8"/>
    </row>
    <row r="103" spans="2:11" x14ac:dyDescent="0.2">
      <c r="B103" s="14" t="s">
        <v>133</v>
      </c>
      <c r="C103" s="8">
        <v>180358</v>
      </c>
      <c r="D103" s="9"/>
      <c r="E103" s="8"/>
      <c r="F103" s="9"/>
      <c r="G103" s="8"/>
      <c r="H103" s="8">
        <v>180358</v>
      </c>
    </row>
    <row r="104" spans="2:11" x14ac:dyDescent="0.2">
      <c r="B104" s="14" t="s">
        <v>134</v>
      </c>
      <c r="C104" s="8">
        <v>6550</v>
      </c>
      <c r="D104" s="9"/>
      <c r="E104" s="8"/>
      <c r="F104" s="9"/>
      <c r="G104" s="8"/>
      <c r="H104" s="8">
        <v>6550</v>
      </c>
      <c r="K104" s="13"/>
    </row>
    <row r="105" spans="2:11" x14ac:dyDescent="0.2">
      <c r="B105" s="14" t="s">
        <v>135</v>
      </c>
      <c r="C105" s="8">
        <v>7200</v>
      </c>
      <c r="D105" s="9"/>
      <c r="E105" s="8"/>
      <c r="F105" s="9"/>
      <c r="G105" s="8"/>
      <c r="H105" s="8">
        <v>7200</v>
      </c>
    </row>
    <row r="106" spans="2:11" x14ac:dyDescent="0.2">
      <c r="B106" s="10" t="s">
        <v>136</v>
      </c>
      <c r="C106" s="8">
        <v>35631</v>
      </c>
      <c r="E106" s="8"/>
      <c r="F106" s="9">
        <v>15000</v>
      </c>
      <c r="G106" s="8"/>
      <c r="H106" s="8">
        <v>50631</v>
      </c>
    </row>
    <row r="107" spans="2:11" x14ac:dyDescent="0.2">
      <c r="B107" s="14" t="s">
        <v>137</v>
      </c>
      <c r="C107" s="8">
        <v>9200</v>
      </c>
      <c r="D107" s="9"/>
      <c r="E107" s="8"/>
      <c r="F107" s="9"/>
      <c r="G107" s="8"/>
      <c r="H107" s="8">
        <v>9200</v>
      </c>
    </row>
    <row r="108" spans="2:11" x14ac:dyDescent="0.2">
      <c r="B108" s="14" t="s">
        <v>138</v>
      </c>
      <c r="C108" s="8"/>
      <c r="D108" s="9"/>
      <c r="E108" s="8"/>
      <c r="F108" s="9"/>
      <c r="G108" s="8">
        <v>145557</v>
      </c>
      <c r="H108" s="8">
        <v>145557</v>
      </c>
    </row>
    <row r="109" spans="2:11" x14ac:dyDescent="0.2">
      <c r="B109" s="14" t="s">
        <v>139</v>
      </c>
      <c r="C109" s="8"/>
      <c r="D109" s="9"/>
      <c r="E109" s="8"/>
      <c r="F109" s="9"/>
      <c r="G109" s="8">
        <v>3456</v>
      </c>
      <c r="H109" s="8">
        <v>3456</v>
      </c>
    </row>
    <row r="110" spans="2:11" x14ac:dyDescent="0.2">
      <c r="B110" s="14" t="s">
        <v>140</v>
      </c>
      <c r="C110" s="8">
        <v>25000</v>
      </c>
      <c r="D110" s="9"/>
      <c r="E110" s="8"/>
      <c r="F110" s="9"/>
      <c r="G110" s="8"/>
      <c r="H110" s="8">
        <v>25000</v>
      </c>
    </row>
    <row r="111" spans="2:11" x14ac:dyDescent="0.2">
      <c r="B111" s="14" t="s">
        <v>141</v>
      </c>
      <c r="C111" s="8">
        <v>43000</v>
      </c>
      <c r="D111" s="9"/>
      <c r="E111" s="8"/>
      <c r="F111" s="9"/>
      <c r="G111" s="8"/>
      <c r="H111" s="8">
        <v>43000</v>
      </c>
    </row>
    <row r="112" spans="2:11" x14ac:dyDescent="0.2">
      <c r="B112" s="14" t="s">
        <v>142</v>
      </c>
      <c r="C112" s="8">
        <v>2227780.0099999998</v>
      </c>
      <c r="D112" s="9"/>
      <c r="E112" s="8"/>
      <c r="F112" s="9"/>
      <c r="G112" s="8"/>
      <c r="H112" s="8">
        <v>2227780.0099999998</v>
      </c>
    </row>
    <row r="113" spans="2:10" x14ac:dyDescent="0.2">
      <c r="B113" s="14" t="s">
        <v>143</v>
      </c>
      <c r="C113" s="8">
        <v>28000</v>
      </c>
      <c r="D113" s="9"/>
      <c r="E113" s="8"/>
      <c r="F113" s="9"/>
      <c r="G113" s="8"/>
      <c r="H113" s="8">
        <v>28000</v>
      </c>
    </row>
    <row r="114" spans="2:10" x14ac:dyDescent="0.2">
      <c r="B114" s="14" t="s">
        <v>144</v>
      </c>
      <c r="C114" s="8">
        <v>5200</v>
      </c>
      <c r="D114" s="9"/>
      <c r="E114" s="8"/>
      <c r="F114" s="9"/>
      <c r="G114" s="8"/>
      <c r="H114" s="8">
        <v>5200</v>
      </c>
    </row>
    <row r="115" spans="2:10" x14ac:dyDescent="0.2">
      <c r="B115" s="14" t="s">
        <v>145</v>
      </c>
      <c r="C115" s="8">
        <v>2900</v>
      </c>
      <c r="D115" s="9"/>
      <c r="E115" s="8"/>
      <c r="F115" s="9"/>
      <c r="G115" s="8"/>
      <c r="H115" s="8">
        <v>2900</v>
      </c>
    </row>
    <row r="116" spans="2:10" x14ac:dyDescent="0.2">
      <c r="B116" s="14" t="s">
        <v>146</v>
      </c>
      <c r="C116" s="8">
        <v>3350</v>
      </c>
      <c r="D116" s="9"/>
      <c r="E116" s="8"/>
      <c r="F116" s="9"/>
      <c r="G116" s="8"/>
      <c r="H116" s="8">
        <v>3350</v>
      </c>
    </row>
    <row r="117" spans="2:10" x14ac:dyDescent="0.2">
      <c r="B117" s="14" t="s">
        <v>147</v>
      </c>
      <c r="C117" s="8">
        <v>30895.07</v>
      </c>
      <c r="D117" s="9"/>
      <c r="E117" s="8"/>
      <c r="F117" s="9"/>
      <c r="G117" s="8"/>
      <c r="H117" s="8">
        <v>30895.07</v>
      </c>
      <c r="J117" s="23"/>
    </row>
    <row r="118" spans="2:10" x14ac:dyDescent="0.2">
      <c r="B118" s="14" t="s">
        <v>148</v>
      </c>
      <c r="C118" s="8">
        <v>97583</v>
      </c>
      <c r="D118" s="9"/>
      <c r="E118" s="8"/>
      <c r="F118" s="9"/>
      <c r="G118" s="8"/>
      <c r="H118" s="8">
        <v>97583</v>
      </c>
    </row>
    <row r="119" spans="2:10" x14ac:dyDescent="0.2">
      <c r="B119" s="14" t="s">
        <v>149</v>
      </c>
      <c r="C119" s="8">
        <v>1390670</v>
      </c>
      <c r="D119" s="9"/>
      <c r="E119" s="8"/>
      <c r="F119" s="9"/>
      <c r="G119" s="8"/>
      <c r="H119" s="8">
        <v>1390670</v>
      </c>
    </row>
    <row r="120" spans="2:10" x14ac:dyDescent="0.2">
      <c r="B120" s="14" t="s">
        <v>150</v>
      </c>
      <c r="C120" s="8">
        <v>4290</v>
      </c>
      <c r="D120" s="9"/>
      <c r="E120" s="8"/>
      <c r="F120" s="9"/>
      <c r="G120" s="8"/>
      <c r="H120" s="8">
        <v>4290</v>
      </c>
    </row>
    <row r="121" spans="2:10" x14ac:dyDescent="0.2">
      <c r="B121" s="14" t="s">
        <v>151</v>
      </c>
      <c r="C121" s="8">
        <v>226129.79</v>
      </c>
      <c r="D121" s="9"/>
      <c r="E121" s="8"/>
      <c r="F121" s="9"/>
      <c r="G121" s="8"/>
      <c r="H121" s="8">
        <v>226129.79</v>
      </c>
    </row>
    <row r="122" spans="2:10" x14ac:dyDescent="0.2">
      <c r="B122" s="14" t="s">
        <v>152</v>
      </c>
      <c r="C122" s="8"/>
      <c r="D122" s="9"/>
      <c r="E122" s="8"/>
      <c r="F122" s="9"/>
      <c r="G122" s="8">
        <v>7663.72</v>
      </c>
      <c r="H122" s="8">
        <v>7663.72</v>
      </c>
    </row>
    <row r="123" spans="2:10" x14ac:dyDescent="0.2">
      <c r="B123" s="14" t="s">
        <v>153</v>
      </c>
      <c r="C123" s="8">
        <v>109000</v>
      </c>
      <c r="D123" s="9"/>
      <c r="E123" s="8"/>
      <c r="F123" s="9"/>
      <c r="G123" s="8"/>
      <c r="H123" s="8">
        <v>109000</v>
      </c>
    </row>
    <row r="124" spans="2:10" x14ac:dyDescent="0.2">
      <c r="B124" s="14" t="s">
        <v>154</v>
      </c>
      <c r="C124" s="8">
        <v>3652</v>
      </c>
      <c r="D124" s="9"/>
      <c r="E124" s="8"/>
      <c r="F124" s="9"/>
      <c r="G124" s="8"/>
      <c r="H124" s="8">
        <v>3652</v>
      </c>
      <c r="J124" s="23"/>
    </row>
    <row r="125" spans="2:10" x14ac:dyDescent="0.2">
      <c r="B125" s="14" t="s">
        <v>155</v>
      </c>
      <c r="C125" s="8">
        <v>152506</v>
      </c>
      <c r="D125" s="9">
        <v>16671</v>
      </c>
      <c r="E125" s="8"/>
      <c r="F125" s="9"/>
      <c r="G125" s="8"/>
      <c r="H125" s="8">
        <v>169177</v>
      </c>
    </row>
    <row r="126" spans="2:10" x14ac:dyDescent="0.2">
      <c r="B126" s="14" t="s">
        <v>156</v>
      </c>
      <c r="C126" s="8"/>
      <c r="D126" s="9">
        <v>11630</v>
      </c>
      <c r="E126" s="8"/>
      <c r="F126" s="9"/>
      <c r="G126" s="8"/>
      <c r="H126" s="8">
        <v>11630</v>
      </c>
    </row>
    <row r="127" spans="2:10" x14ac:dyDescent="0.2">
      <c r="B127" s="14" t="s">
        <v>157</v>
      </c>
      <c r="C127" s="8">
        <v>233984</v>
      </c>
      <c r="D127" s="9"/>
      <c r="E127" s="8"/>
      <c r="F127" s="9"/>
      <c r="G127" s="8"/>
      <c r="H127" s="8">
        <v>233984</v>
      </c>
    </row>
    <row r="128" spans="2:10" x14ac:dyDescent="0.2">
      <c r="B128" s="14" t="s">
        <v>158</v>
      </c>
      <c r="C128" s="8">
        <v>957557</v>
      </c>
      <c r="D128" s="9"/>
      <c r="E128" s="8"/>
      <c r="F128" s="9"/>
      <c r="G128" s="8"/>
      <c r="H128" s="8">
        <v>957557</v>
      </c>
    </row>
    <row r="129" spans="2:12" x14ac:dyDescent="0.2">
      <c r="B129" s="14" t="s">
        <v>159</v>
      </c>
      <c r="C129" s="8">
        <v>4026769.15</v>
      </c>
      <c r="D129" s="9"/>
      <c r="E129" s="8">
        <v>577702.49</v>
      </c>
      <c r="F129" s="9"/>
      <c r="G129" s="8"/>
      <c r="H129" s="8">
        <v>4604471.6399999997</v>
      </c>
    </row>
    <row r="130" spans="2:12" x14ac:dyDescent="0.2">
      <c r="B130" s="14" t="s">
        <v>160</v>
      </c>
      <c r="C130" s="8"/>
      <c r="D130" s="9">
        <v>47500</v>
      </c>
      <c r="E130" s="8"/>
      <c r="F130" s="9"/>
      <c r="G130" s="8"/>
      <c r="H130" s="8">
        <v>47500</v>
      </c>
      <c r="J130" s="23"/>
    </row>
    <row r="131" spans="2:12" x14ac:dyDescent="0.2">
      <c r="B131" s="14" t="s">
        <v>161</v>
      </c>
      <c r="C131" s="8"/>
      <c r="D131" s="9"/>
      <c r="E131" s="8">
        <v>0.01</v>
      </c>
      <c r="F131" s="9"/>
      <c r="G131" s="8"/>
      <c r="H131" s="8">
        <v>0.01</v>
      </c>
    </row>
    <row r="132" spans="2:12" x14ac:dyDescent="0.2">
      <c r="B132" s="7" t="s">
        <v>162</v>
      </c>
      <c r="C132" s="8"/>
      <c r="D132" s="9"/>
      <c r="E132" s="8">
        <v>148122.20000000001</v>
      </c>
      <c r="F132" s="9"/>
      <c r="G132" s="8"/>
      <c r="H132" s="8">
        <v>148122.20000000001</v>
      </c>
    </row>
    <row r="133" spans="2:12" x14ac:dyDescent="0.2">
      <c r="B133" s="7" t="s">
        <v>163</v>
      </c>
      <c r="C133" s="8">
        <v>1949.15</v>
      </c>
      <c r="D133" s="9"/>
      <c r="E133" s="8">
        <v>179908.77</v>
      </c>
      <c r="F133" s="9"/>
      <c r="G133" s="8"/>
      <c r="H133" s="8">
        <v>181857.92000000001</v>
      </c>
    </row>
    <row r="134" spans="2:12" x14ac:dyDescent="0.2">
      <c r="B134" s="10"/>
      <c r="C134" s="8"/>
      <c r="D134" s="9"/>
      <c r="E134" s="8"/>
      <c r="F134" s="9"/>
      <c r="G134" s="8"/>
      <c r="H134" s="8"/>
    </row>
    <row r="135" spans="2:12" s="22" customFormat="1" x14ac:dyDescent="0.2">
      <c r="B135" s="17" t="s">
        <v>8</v>
      </c>
      <c r="C135" s="18">
        <f>C103+C104+C105+C106+C107+C110+C111+C112+C113+C114+C115+C116+C117+C118+C119+C120+C121+C123+C124+C125+C127+C128+C129-C133</f>
        <v>9805255.8699999992</v>
      </c>
      <c r="D135" s="19">
        <f>SUM(D125:D130)</f>
        <v>75801</v>
      </c>
      <c r="E135" s="18">
        <f>E131+E129+E132-E133</f>
        <v>545915.92999999993</v>
      </c>
      <c r="F135" s="18">
        <f>F106</f>
        <v>15000</v>
      </c>
      <c r="G135" s="18">
        <f>SUM(G108:G123)</f>
        <v>156676.72</v>
      </c>
      <c r="H135" s="18">
        <f>H103+H104+H105+H106+H107+H108+H109+H110+H111+H112+H113+H114+H115+H116+H117+H118+H119+H120+H121+H122+H123+H124+H125+H126+H127+H128+H129+H130+H131+H132-H133</f>
        <v>10598649.52</v>
      </c>
      <c r="I135" s="36"/>
      <c r="J135" s="20"/>
    </row>
    <row r="136" spans="2:12" x14ac:dyDescent="0.2">
      <c r="B136" s="10"/>
      <c r="C136" s="16"/>
      <c r="E136" s="16"/>
      <c r="G136" s="16"/>
      <c r="H136" s="8"/>
      <c r="J136" s="13"/>
    </row>
    <row r="137" spans="2:12" s="22" customFormat="1" ht="12.75" thickBot="1" x14ac:dyDescent="0.25">
      <c r="B137" s="17" t="s">
        <v>173</v>
      </c>
      <c r="C137" s="40">
        <f>+C16+C42+C72+C84+C95+C100+C135</f>
        <v>118978332.29000002</v>
      </c>
      <c r="D137" s="40">
        <f t="shared" ref="D137:H137" si="6">+D16+D42+D72+D84+D95+D100+D135</f>
        <v>1561262.5199999998</v>
      </c>
      <c r="E137" s="40">
        <f>+E16+E42+E72+E84+E95+E100+E135</f>
        <v>547926.64999999991</v>
      </c>
      <c r="F137" s="40">
        <f t="shared" si="6"/>
        <v>839351.78</v>
      </c>
      <c r="G137" s="40">
        <f t="shared" si="6"/>
        <v>303939.46999999997</v>
      </c>
      <c r="H137" s="40">
        <f t="shared" si="6"/>
        <v>122230812.70999999</v>
      </c>
      <c r="I137" s="21"/>
      <c r="J137" s="20"/>
      <c r="K137" s="43"/>
    </row>
    <row r="138" spans="2:12" ht="12.75" thickTop="1" x14ac:dyDescent="0.2">
      <c r="C138" s="44"/>
      <c r="I138" s="23"/>
      <c r="J138" s="13"/>
      <c r="K138" s="13"/>
      <c r="L138" s="23"/>
    </row>
    <row r="139" spans="2:12" x14ac:dyDescent="0.2">
      <c r="B139" s="49" t="s">
        <v>118</v>
      </c>
      <c r="C139" s="28">
        <v>83386655</v>
      </c>
      <c r="D139" s="28">
        <v>7757499</v>
      </c>
      <c r="F139" s="28">
        <v>11551649</v>
      </c>
      <c r="G139" s="28">
        <v>3426048</v>
      </c>
      <c r="H139" s="28">
        <v>106121851</v>
      </c>
    </row>
    <row r="140" spans="2:12" ht="12.75" thickBot="1" x14ac:dyDescent="0.25">
      <c r="B140" s="46" t="s">
        <v>174</v>
      </c>
      <c r="C140" s="47">
        <f>+C137+C139</f>
        <v>202364987.29000002</v>
      </c>
      <c r="D140" s="47">
        <f t="shared" ref="D140:H140" si="7">+D137+D139</f>
        <v>9318761.5199999996</v>
      </c>
      <c r="E140" s="47">
        <f t="shared" si="7"/>
        <v>547926.64999999991</v>
      </c>
      <c r="F140" s="47">
        <f t="shared" si="7"/>
        <v>12391000.779999999</v>
      </c>
      <c r="G140" s="47">
        <f t="shared" si="7"/>
        <v>3729987.4699999997</v>
      </c>
      <c r="H140" s="47">
        <f t="shared" si="7"/>
        <v>228352663.70999998</v>
      </c>
    </row>
    <row r="141" spans="2:12" ht="12.75" thickTop="1" x14ac:dyDescent="0.2"/>
    <row r="142" spans="2:12" x14ac:dyDescent="0.2">
      <c r="B142" s="45" t="s">
        <v>168</v>
      </c>
      <c r="C142" s="44">
        <f>'[1]I &amp; E Sub Sch. Dt.30-10-23 - F'!C182</f>
        <v>202364987.29000002</v>
      </c>
      <c r="D142" s="44">
        <f>'[1]I &amp; E Sub Sch. Dt.30-10-23 - F'!D182</f>
        <v>9318761.5199999996</v>
      </c>
      <c r="E142" s="44">
        <f>'[1]I &amp; E Sub Sch. Dt.30-10-23 - F'!E182</f>
        <v>547926.64999999991</v>
      </c>
      <c r="F142" s="44">
        <f>'[1]I &amp; E Sub Sch. Dt.30-10-23 - F'!F182</f>
        <v>12391000.779999999</v>
      </c>
      <c r="G142" s="44">
        <f>'[1]I &amp; E Sub Sch. Dt.30-10-23 - F'!G182</f>
        <v>3729987.47</v>
      </c>
      <c r="H142" s="44">
        <f>'[1]I &amp; E Sub Sch. Dt.30-10-23 - F'!H182</f>
        <v>228352663.71000001</v>
      </c>
    </row>
    <row r="143" spans="2:12" ht="12.75" thickBot="1" x14ac:dyDescent="0.25">
      <c r="B143" s="46" t="s">
        <v>169</v>
      </c>
      <c r="C143" s="41">
        <f>+C140-C142</f>
        <v>0</v>
      </c>
      <c r="D143" s="41">
        <f t="shared" ref="D143:H143" si="8">+D140-D142</f>
        <v>0</v>
      </c>
      <c r="E143" s="41">
        <f t="shared" si="8"/>
        <v>0</v>
      </c>
      <c r="F143" s="41">
        <f t="shared" si="8"/>
        <v>0</v>
      </c>
      <c r="G143" s="41">
        <f t="shared" si="8"/>
        <v>0</v>
      </c>
      <c r="H143" s="41">
        <f t="shared" si="8"/>
        <v>0</v>
      </c>
    </row>
    <row r="144" spans="2:12" ht="12.75" thickTop="1" x14ac:dyDescent="0.2"/>
    <row r="145" spans="2:3" x14ac:dyDescent="0.2">
      <c r="B145" s="30" t="s">
        <v>175</v>
      </c>
      <c r="C145" s="28">
        <f>+'[2]Fixed Asset '!$K$117</f>
        <v>23936910.945000004</v>
      </c>
    </row>
    <row r="146" spans="2:3" ht="12.75" thickBot="1" x14ac:dyDescent="0.25">
      <c r="B146" s="30" t="s">
        <v>176</v>
      </c>
      <c r="C146" s="41">
        <f>+C137+C145</f>
        <v>142915243.23500001</v>
      </c>
    </row>
    <row r="147" spans="2:3" ht="12.75" thickTop="1" x14ac:dyDescent="0.2"/>
  </sheetData>
  <mergeCells count="2">
    <mergeCell ref="B1:H1"/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1397"/>
  <sheetViews>
    <sheetView topLeftCell="H1" workbookViewId="0">
      <selection activeCell="E120" sqref="E120:L120"/>
    </sheetView>
  </sheetViews>
  <sheetFormatPr defaultColWidth="17.28515625" defaultRowHeight="12" x14ac:dyDescent="0.2"/>
  <cols>
    <col min="1" max="1" width="2.7109375" style="63" customWidth="1"/>
    <col min="2" max="2" width="6.42578125" style="62" customWidth="1"/>
    <col min="3" max="3" width="40.140625" style="63" customWidth="1"/>
    <col min="4" max="4" width="10" style="62" bestFit="1" customWidth="1"/>
    <col min="5" max="5" width="13.5703125" style="84" bestFit="1" customWidth="1"/>
    <col min="6" max="7" width="12.5703125" style="65" bestFit="1" customWidth="1"/>
    <col min="8" max="8" width="13.5703125" style="65" bestFit="1" customWidth="1"/>
    <col min="9" max="9" width="9.28515625" style="65" bestFit="1" customWidth="1"/>
    <col min="10" max="10" width="13.42578125" style="65" bestFit="1" customWidth="1"/>
    <col min="11" max="11" width="15.42578125" style="65" bestFit="1" customWidth="1"/>
    <col min="12" max="12" width="13.42578125" style="65" bestFit="1" customWidth="1"/>
    <col min="13" max="13" width="1.140625" style="65" customWidth="1"/>
    <col min="14" max="14" width="13.42578125" style="67" bestFit="1" customWidth="1"/>
    <col min="15" max="15" width="11.140625" style="68" bestFit="1" customWidth="1"/>
    <col min="16" max="16" width="10.42578125" style="68" bestFit="1" customWidth="1"/>
    <col min="17" max="17" width="12.42578125" style="68" bestFit="1" customWidth="1"/>
    <col min="18" max="18" width="12.42578125" style="67" bestFit="1" customWidth="1"/>
    <col min="19" max="19" width="6.140625" style="67" bestFit="1" customWidth="1"/>
    <col min="20" max="20" width="10.28515625" style="67" bestFit="1" customWidth="1"/>
    <col min="21" max="21" width="5.140625" style="65" bestFit="1" customWidth="1"/>
    <col min="22" max="259" width="17.28515625" style="63"/>
    <col min="260" max="260" width="2.7109375" style="63" customWidth="1"/>
    <col min="261" max="261" width="6.42578125" style="63" customWidth="1"/>
    <col min="262" max="262" width="24" style="63" customWidth="1"/>
    <col min="263" max="263" width="9.42578125" style="63" customWidth="1"/>
    <col min="264" max="264" width="20.5703125" style="63" bestFit="1" customWidth="1"/>
    <col min="265" max="265" width="18.85546875" style="63" customWidth="1"/>
    <col min="266" max="266" width="18.42578125" style="63" customWidth="1"/>
    <col min="267" max="268" width="18.5703125" style="63" customWidth="1"/>
    <col min="269" max="269" width="19" style="63" customWidth="1"/>
    <col min="270" max="270" width="18" style="63" bestFit="1" customWidth="1"/>
    <col min="271" max="271" width="18.42578125" style="63" bestFit="1" customWidth="1"/>
    <col min="272" max="272" width="17.85546875" style="63" customWidth="1"/>
    <col min="273" max="273" width="13.5703125" style="63" customWidth="1"/>
    <col min="274" max="515" width="17.28515625" style="63"/>
    <col min="516" max="516" width="2.7109375" style="63" customWidth="1"/>
    <col min="517" max="517" width="6.42578125" style="63" customWidth="1"/>
    <col min="518" max="518" width="24" style="63" customWidth="1"/>
    <col min="519" max="519" width="9.42578125" style="63" customWidth="1"/>
    <col min="520" max="520" width="20.5703125" style="63" bestFit="1" customWidth="1"/>
    <col min="521" max="521" width="18.85546875" style="63" customWidth="1"/>
    <col min="522" max="522" width="18.42578125" style="63" customWidth="1"/>
    <col min="523" max="524" width="18.5703125" style="63" customWidth="1"/>
    <col min="525" max="525" width="19" style="63" customWidth="1"/>
    <col min="526" max="526" width="18" style="63" bestFit="1" customWidth="1"/>
    <col min="527" max="527" width="18.42578125" style="63" bestFit="1" customWidth="1"/>
    <col min="528" max="528" width="17.85546875" style="63" customWidth="1"/>
    <col min="529" max="529" width="13.5703125" style="63" customWidth="1"/>
    <col min="530" max="771" width="17.28515625" style="63"/>
    <col min="772" max="772" width="2.7109375" style="63" customWidth="1"/>
    <col min="773" max="773" width="6.42578125" style="63" customWidth="1"/>
    <col min="774" max="774" width="24" style="63" customWidth="1"/>
    <col min="775" max="775" width="9.42578125" style="63" customWidth="1"/>
    <col min="776" max="776" width="20.5703125" style="63" bestFit="1" customWidth="1"/>
    <col min="777" max="777" width="18.85546875" style="63" customWidth="1"/>
    <col min="778" max="778" width="18.42578125" style="63" customWidth="1"/>
    <col min="779" max="780" width="18.5703125" style="63" customWidth="1"/>
    <col min="781" max="781" width="19" style="63" customWidth="1"/>
    <col min="782" max="782" width="18" style="63" bestFit="1" customWidth="1"/>
    <col min="783" max="783" width="18.42578125" style="63" bestFit="1" customWidth="1"/>
    <col min="784" max="784" width="17.85546875" style="63" customWidth="1"/>
    <col min="785" max="785" width="13.5703125" style="63" customWidth="1"/>
    <col min="786" max="1027" width="17.28515625" style="63"/>
    <col min="1028" max="1028" width="2.7109375" style="63" customWidth="1"/>
    <col min="1029" max="1029" width="6.42578125" style="63" customWidth="1"/>
    <col min="1030" max="1030" width="24" style="63" customWidth="1"/>
    <col min="1031" max="1031" width="9.42578125" style="63" customWidth="1"/>
    <col min="1032" max="1032" width="20.5703125" style="63" bestFit="1" customWidth="1"/>
    <col min="1033" max="1033" width="18.85546875" style="63" customWidth="1"/>
    <col min="1034" max="1034" width="18.42578125" style="63" customWidth="1"/>
    <col min="1035" max="1036" width="18.5703125" style="63" customWidth="1"/>
    <col min="1037" max="1037" width="19" style="63" customWidth="1"/>
    <col min="1038" max="1038" width="18" style="63" bestFit="1" customWidth="1"/>
    <col min="1039" max="1039" width="18.42578125" style="63" bestFit="1" customWidth="1"/>
    <col min="1040" max="1040" width="17.85546875" style="63" customWidth="1"/>
    <col min="1041" max="1041" width="13.5703125" style="63" customWidth="1"/>
    <col min="1042" max="1283" width="17.28515625" style="63"/>
    <col min="1284" max="1284" width="2.7109375" style="63" customWidth="1"/>
    <col min="1285" max="1285" width="6.42578125" style="63" customWidth="1"/>
    <col min="1286" max="1286" width="24" style="63" customWidth="1"/>
    <col min="1287" max="1287" width="9.42578125" style="63" customWidth="1"/>
    <col min="1288" max="1288" width="20.5703125" style="63" bestFit="1" customWidth="1"/>
    <col min="1289" max="1289" width="18.85546875" style="63" customWidth="1"/>
    <col min="1290" max="1290" width="18.42578125" style="63" customWidth="1"/>
    <col min="1291" max="1292" width="18.5703125" style="63" customWidth="1"/>
    <col min="1293" max="1293" width="19" style="63" customWidth="1"/>
    <col min="1294" max="1294" width="18" style="63" bestFit="1" customWidth="1"/>
    <col min="1295" max="1295" width="18.42578125" style="63" bestFit="1" customWidth="1"/>
    <col min="1296" max="1296" width="17.85546875" style="63" customWidth="1"/>
    <col min="1297" max="1297" width="13.5703125" style="63" customWidth="1"/>
    <col min="1298" max="1539" width="17.28515625" style="63"/>
    <col min="1540" max="1540" width="2.7109375" style="63" customWidth="1"/>
    <col min="1541" max="1541" width="6.42578125" style="63" customWidth="1"/>
    <col min="1542" max="1542" width="24" style="63" customWidth="1"/>
    <col min="1543" max="1543" width="9.42578125" style="63" customWidth="1"/>
    <col min="1544" max="1544" width="20.5703125" style="63" bestFit="1" customWidth="1"/>
    <col min="1545" max="1545" width="18.85546875" style="63" customWidth="1"/>
    <col min="1546" max="1546" width="18.42578125" style="63" customWidth="1"/>
    <col min="1547" max="1548" width="18.5703125" style="63" customWidth="1"/>
    <col min="1549" max="1549" width="19" style="63" customWidth="1"/>
    <col min="1550" max="1550" width="18" style="63" bestFit="1" customWidth="1"/>
    <col min="1551" max="1551" width="18.42578125" style="63" bestFit="1" customWidth="1"/>
    <col min="1552" max="1552" width="17.85546875" style="63" customWidth="1"/>
    <col min="1553" max="1553" width="13.5703125" style="63" customWidth="1"/>
    <col min="1554" max="1795" width="17.28515625" style="63"/>
    <col min="1796" max="1796" width="2.7109375" style="63" customWidth="1"/>
    <col min="1797" max="1797" width="6.42578125" style="63" customWidth="1"/>
    <col min="1798" max="1798" width="24" style="63" customWidth="1"/>
    <col min="1799" max="1799" width="9.42578125" style="63" customWidth="1"/>
    <col min="1800" max="1800" width="20.5703125" style="63" bestFit="1" customWidth="1"/>
    <col min="1801" max="1801" width="18.85546875" style="63" customWidth="1"/>
    <col min="1802" max="1802" width="18.42578125" style="63" customWidth="1"/>
    <col min="1803" max="1804" width="18.5703125" style="63" customWidth="1"/>
    <col min="1805" max="1805" width="19" style="63" customWidth="1"/>
    <col min="1806" max="1806" width="18" style="63" bestFit="1" customWidth="1"/>
    <col min="1807" max="1807" width="18.42578125" style="63" bestFit="1" customWidth="1"/>
    <col min="1808" max="1808" width="17.85546875" style="63" customWidth="1"/>
    <col min="1809" max="1809" width="13.5703125" style="63" customWidth="1"/>
    <col min="1810" max="2051" width="17.28515625" style="63"/>
    <col min="2052" max="2052" width="2.7109375" style="63" customWidth="1"/>
    <col min="2053" max="2053" width="6.42578125" style="63" customWidth="1"/>
    <col min="2054" max="2054" width="24" style="63" customWidth="1"/>
    <col min="2055" max="2055" width="9.42578125" style="63" customWidth="1"/>
    <col min="2056" max="2056" width="20.5703125" style="63" bestFit="1" customWidth="1"/>
    <col min="2057" max="2057" width="18.85546875" style="63" customWidth="1"/>
    <col min="2058" max="2058" width="18.42578125" style="63" customWidth="1"/>
    <col min="2059" max="2060" width="18.5703125" style="63" customWidth="1"/>
    <col min="2061" max="2061" width="19" style="63" customWidth="1"/>
    <col min="2062" max="2062" width="18" style="63" bestFit="1" customWidth="1"/>
    <col min="2063" max="2063" width="18.42578125" style="63" bestFit="1" customWidth="1"/>
    <col min="2064" max="2064" width="17.85546875" style="63" customWidth="1"/>
    <col min="2065" max="2065" width="13.5703125" style="63" customWidth="1"/>
    <col min="2066" max="2307" width="17.28515625" style="63"/>
    <col min="2308" max="2308" width="2.7109375" style="63" customWidth="1"/>
    <col min="2309" max="2309" width="6.42578125" style="63" customWidth="1"/>
    <col min="2310" max="2310" width="24" style="63" customWidth="1"/>
    <col min="2311" max="2311" width="9.42578125" style="63" customWidth="1"/>
    <col min="2312" max="2312" width="20.5703125" style="63" bestFit="1" customWidth="1"/>
    <col min="2313" max="2313" width="18.85546875" style="63" customWidth="1"/>
    <col min="2314" max="2314" width="18.42578125" style="63" customWidth="1"/>
    <col min="2315" max="2316" width="18.5703125" style="63" customWidth="1"/>
    <col min="2317" max="2317" width="19" style="63" customWidth="1"/>
    <col min="2318" max="2318" width="18" style="63" bestFit="1" customWidth="1"/>
    <col min="2319" max="2319" width="18.42578125" style="63" bestFit="1" customWidth="1"/>
    <col min="2320" max="2320" width="17.85546875" style="63" customWidth="1"/>
    <col min="2321" max="2321" width="13.5703125" style="63" customWidth="1"/>
    <col min="2322" max="2563" width="17.28515625" style="63"/>
    <col min="2564" max="2564" width="2.7109375" style="63" customWidth="1"/>
    <col min="2565" max="2565" width="6.42578125" style="63" customWidth="1"/>
    <col min="2566" max="2566" width="24" style="63" customWidth="1"/>
    <col min="2567" max="2567" width="9.42578125" style="63" customWidth="1"/>
    <col min="2568" max="2568" width="20.5703125" style="63" bestFit="1" customWidth="1"/>
    <col min="2569" max="2569" width="18.85546875" style="63" customWidth="1"/>
    <col min="2570" max="2570" width="18.42578125" style="63" customWidth="1"/>
    <col min="2571" max="2572" width="18.5703125" style="63" customWidth="1"/>
    <col min="2573" max="2573" width="19" style="63" customWidth="1"/>
    <col min="2574" max="2574" width="18" style="63" bestFit="1" customWidth="1"/>
    <col min="2575" max="2575" width="18.42578125" style="63" bestFit="1" customWidth="1"/>
    <col min="2576" max="2576" width="17.85546875" style="63" customWidth="1"/>
    <col min="2577" max="2577" width="13.5703125" style="63" customWidth="1"/>
    <col min="2578" max="2819" width="17.28515625" style="63"/>
    <col min="2820" max="2820" width="2.7109375" style="63" customWidth="1"/>
    <col min="2821" max="2821" width="6.42578125" style="63" customWidth="1"/>
    <col min="2822" max="2822" width="24" style="63" customWidth="1"/>
    <col min="2823" max="2823" width="9.42578125" style="63" customWidth="1"/>
    <col min="2824" max="2824" width="20.5703125" style="63" bestFit="1" customWidth="1"/>
    <col min="2825" max="2825" width="18.85546875" style="63" customWidth="1"/>
    <col min="2826" max="2826" width="18.42578125" style="63" customWidth="1"/>
    <col min="2827" max="2828" width="18.5703125" style="63" customWidth="1"/>
    <col min="2829" max="2829" width="19" style="63" customWidth="1"/>
    <col min="2830" max="2830" width="18" style="63" bestFit="1" customWidth="1"/>
    <col min="2831" max="2831" width="18.42578125" style="63" bestFit="1" customWidth="1"/>
    <col min="2832" max="2832" width="17.85546875" style="63" customWidth="1"/>
    <col min="2833" max="2833" width="13.5703125" style="63" customWidth="1"/>
    <col min="2834" max="3075" width="17.28515625" style="63"/>
    <col min="3076" max="3076" width="2.7109375" style="63" customWidth="1"/>
    <col min="3077" max="3077" width="6.42578125" style="63" customWidth="1"/>
    <col min="3078" max="3078" width="24" style="63" customWidth="1"/>
    <col min="3079" max="3079" width="9.42578125" style="63" customWidth="1"/>
    <col min="3080" max="3080" width="20.5703125" style="63" bestFit="1" customWidth="1"/>
    <col min="3081" max="3081" width="18.85546875" style="63" customWidth="1"/>
    <col min="3082" max="3082" width="18.42578125" style="63" customWidth="1"/>
    <col min="3083" max="3084" width="18.5703125" style="63" customWidth="1"/>
    <col min="3085" max="3085" width="19" style="63" customWidth="1"/>
    <col min="3086" max="3086" width="18" style="63" bestFit="1" customWidth="1"/>
    <col min="3087" max="3087" width="18.42578125" style="63" bestFit="1" customWidth="1"/>
    <col min="3088" max="3088" width="17.85546875" style="63" customWidth="1"/>
    <col min="3089" max="3089" width="13.5703125" style="63" customWidth="1"/>
    <col min="3090" max="3331" width="17.28515625" style="63"/>
    <col min="3332" max="3332" width="2.7109375" style="63" customWidth="1"/>
    <col min="3333" max="3333" width="6.42578125" style="63" customWidth="1"/>
    <col min="3334" max="3334" width="24" style="63" customWidth="1"/>
    <col min="3335" max="3335" width="9.42578125" style="63" customWidth="1"/>
    <col min="3336" max="3336" width="20.5703125" style="63" bestFit="1" customWidth="1"/>
    <col min="3337" max="3337" width="18.85546875" style="63" customWidth="1"/>
    <col min="3338" max="3338" width="18.42578125" style="63" customWidth="1"/>
    <col min="3339" max="3340" width="18.5703125" style="63" customWidth="1"/>
    <col min="3341" max="3341" width="19" style="63" customWidth="1"/>
    <col min="3342" max="3342" width="18" style="63" bestFit="1" customWidth="1"/>
    <col min="3343" max="3343" width="18.42578125" style="63" bestFit="1" customWidth="1"/>
    <col min="3344" max="3344" width="17.85546875" style="63" customWidth="1"/>
    <col min="3345" max="3345" width="13.5703125" style="63" customWidth="1"/>
    <col min="3346" max="3587" width="17.28515625" style="63"/>
    <col min="3588" max="3588" width="2.7109375" style="63" customWidth="1"/>
    <col min="3589" max="3589" width="6.42578125" style="63" customWidth="1"/>
    <col min="3590" max="3590" width="24" style="63" customWidth="1"/>
    <col min="3591" max="3591" width="9.42578125" style="63" customWidth="1"/>
    <col min="3592" max="3592" width="20.5703125" style="63" bestFit="1" customWidth="1"/>
    <col min="3593" max="3593" width="18.85546875" style="63" customWidth="1"/>
    <col min="3594" max="3594" width="18.42578125" style="63" customWidth="1"/>
    <col min="3595" max="3596" width="18.5703125" style="63" customWidth="1"/>
    <col min="3597" max="3597" width="19" style="63" customWidth="1"/>
    <col min="3598" max="3598" width="18" style="63" bestFit="1" customWidth="1"/>
    <col min="3599" max="3599" width="18.42578125" style="63" bestFit="1" customWidth="1"/>
    <col min="3600" max="3600" width="17.85546875" style="63" customWidth="1"/>
    <col min="3601" max="3601" width="13.5703125" style="63" customWidth="1"/>
    <col min="3602" max="3843" width="17.28515625" style="63"/>
    <col min="3844" max="3844" width="2.7109375" style="63" customWidth="1"/>
    <col min="3845" max="3845" width="6.42578125" style="63" customWidth="1"/>
    <col min="3846" max="3846" width="24" style="63" customWidth="1"/>
    <col min="3847" max="3847" width="9.42578125" style="63" customWidth="1"/>
    <col min="3848" max="3848" width="20.5703125" style="63" bestFit="1" customWidth="1"/>
    <col min="3849" max="3849" width="18.85546875" style="63" customWidth="1"/>
    <col min="3850" max="3850" width="18.42578125" style="63" customWidth="1"/>
    <col min="3851" max="3852" width="18.5703125" style="63" customWidth="1"/>
    <col min="3853" max="3853" width="19" style="63" customWidth="1"/>
    <col min="3854" max="3854" width="18" style="63" bestFit="1" customWidth="1"/>
    <col min="3855" max="3855" width="18.42578125" style="63" bestFit="1" customWidth="1"/>
    <col min="3856" max="3856" width="17.85546875" style="63" customWidth="1"/>
    <col min="3857" max="3857" width="13.5703125" style="63" customWidth="1"/>
    <col min="3858" max="4099" width="17.28515625" style="63"/>
    <col min="4100" max="4100" width="2.7109375" style="63" customWidth="1"/>
    <col min="4101" max="4101" width="6.42578125" style="63" customWidth="1"/>
    <col min="4102" max="4102" width="24" style="63" customWidth="1"/>
    <col min="4103" max="4103" width="9.42578125" style="63" customWidth="1"/>
    <col min="4104" max="4104" width="20.5703125" style="63" bestFit="1" customWidth="1"/>
    <col min="4105" max="4105" width="18.85546875" style="63" customWidth="1"/>
    <col min="4106" max="4106" width="18.42578125" style="63" customWidth="1"/>
    <col min="4107" max="4108" width="18.5703125" style="63" customWidth="1"/>
    <col min="4109" max="4109" width="19" style="63" customWidth="1"/>
    <col min="4110" max="4110" width="18" style="63" bestFit="1" customWidth="1"/>
    <col min="4111" max="4111" width="18.42578125" style="63" bestFit="1" customWidth="1"/>
    <col min="4112" max="4112" width="17.85546875" style="63" customWidth="1"/>
    <col min="4113" max="4113" width="13.5703125" style="63" customWidth="1"/>
    <col min="4114" max="4355" width="17.28515625" style="63"/>
    <col min="4356" max="4356" width="2.7109375" style="63" customWidth="1"/>
    <col min="4357" max="4357" width="6.42578125" style="63" customWidth="1"/>
    <col min="4358" max="4358" width="24" style="63" customWidth="1"/>
    <col min="4359" max="4359" width="9.42578125" style="63" customWidth="1"/>
    <col min="4360" max="4360" width="20.5703125" style="63" bestFit="1" customWidth="1"/>
    <col min="4361" max="4361" width="18.85546875" style="63" customWidth="1"/>
    <col min="4362" max="4362" width="18.42578125" style="63" customWidth="1"/>
    <col min="4363" max="4364" width="18.5703125" style="63" customWidth="1"/>
    <col min="4365" max="4365" width="19" style="63" customWidth="1"/>
    <col min="4366" max="4366" width="18" style="63" bestFit="1" customWidth="1"/>
    <col min="4367" max="4367" width="18.42578125" style="63" bestFit="1" customWidth="1"/>
    <col min="4368" max="4368" width="17.85546875" style="63" customWidth="1"/>
    <col min="4369" max="4369" width="13.5703125" style="63" customWidth="1"/>
    <col min="4370" max="4611" width="17.28515625" style="63"/>
    <col min="4612" max="4612" width="2.7109375" style="63" customWidth="1"/>
    <col min="4613" max="4613" width="6.42578125" style="63" customWidth="1"/>
    <col min="4614" max="4614" width="24" style="63" customWidth="1"/>
    <col min="4615" max="4615" width="9.42578125" style="63" customWidth="1"/>
    <col min="4616" max="4616" width="20.5703125" style="63" bestFit="1" customWidth="1"/>
    <col min="4617" max="4617" width="18.85546875" style="63" customWidth="1"/>
    <col min="4618" max="4618" width="18.42578125" style="63" customWidth="1"/>
    <col min="4619" max="4620" width="18.5703125" style="63" customWidth="1"/>
    <col min="4621" max="4621" width="19" style="63" customWidth="1"/>
    <col min="4622" max="4622" width="18" style="63" bestFit="1" customWidth="1"/>
    <col min="4623" max="4623" width="18.42578125" style="63" bestFit="1" customWidth="1"/>
    <col min="4624" max="4624" width="17.85546875" style="63" customWidth="1"/>
    <col min="4625" max="4625" width="13.5703125" style="63" customWidth="1"/>
    <col min="4626" max="4867" width="17.28515625" style="63"/>
    <col min="4868" max="4868" width="2.7109375" style="63" customWidth="1"/>
    <col min="4869" max="4869" width="6.42578125" style="63" customWidth="1"/>
    <col min="4870" max="4870" width="24" style="63" customWidth="1"/>
    <col min="4871" max="4871" width="9.42578125" style="63" customWidth="1"/>
    <col min="4872" max="4872" width="20.5703125" style="63" bestFit="1" customWidth="1"/>
    <col min="4873" max="4873" width="18.85546875" style="63" customWidth="1"/>
    <col min="4874" max="4874" width="18.42578125" style="63" customWidth="1"/>
    <col min="4875" max="4876" width="18.5703125" style="63" customWidth="1"/>
    <col min="4877" max="4877" width="19" style="63" customWidth="1"/>
    <col min="4878" max="4878" width="18" style="63" bestFit="1" customWidth="1"/>
    <col min="4879" max="4879" width="18.42578125" style="63" bestFit="1" customWidth="1"/>
    <col min="4880" max="4880" width="17.85546875" style="63" customWidth="1"/>
    <col min="4881" max="4881" width="13.5703125" style="63" customWidth="1"/>
    <col min="4882" max="5123" width="17.28515625" style="63"/>
    <col min="5124" max="5124" width="2.7109375" style="63" customWidth="1"/>
    <col min="5125" max="5125" width="6.42578125" style="63" customWidth="1"/>
    <col min="5126" max="5126" width="24" style="63" customWidth="1"/>
    <col min="5127" max="5127" width="9.42578125" style="63" customWidth="1"/>
    <col min="5128" max="5128" width="20.5703125" style="63" bestFit="1" customWidth="1"/>
    <col min="5129" max="5129" width="18.85546875" style="63" customWidth="1"/>
    <col min="5130" max="5130" width="18.42578125" style="63" customWidth="1"/>
    <col min="5131" max="5132" width="18.5703125" style="63" customWidth="1"/>
    <col min="5133" max="5133" width="19" style="63" customWidth="1"/>
    <col min="5134" max="5134" width="18" style="63" bestFit="1" customWidth="1"/>
    <col min="5135" max="5135" width="18.42578125" style="63" bestFit="1" customWidth="1"/>
    <col min="5136" max="5136" width="17.85546875" style="63" customWidth="1"/>
    <col min="5137" max="5137" width="13.5703125" style="63" customWidth="1"/>
    <col min="5138" max="5379" width="17.28515625" style="63"/>
    <col min="5380" max="5380" width="2.7109375" style="63" customWidth="1"/>
    <col min="5381" max="5381" width="6.42578125" style="63" customWidth="1"/>
    <col min="5382" max="5382" width="24" style="63" customWidth="1"/>
    <col min="5383" max="5383" width="9.42578125" style="63" customWidth="1"/>
    <col min="5384" max="5384" width="20.5703125" style="63" bestFit="1" customWidth="1"/>
    <col min="5385" max="5385" width="18.85546875" style="63" customWidth="1"/>
    <col min="5386" max="5386" width="18.42578125" style="63" customWidth="1"/>
    <col min="5387" max="5388" width="18.5703125" style="63" customWidth="1"/>
    <col min="5389" max="5389" width="19" style="63" customWidth="1"/>
    <col min="5390" max="5390" width="18" style="63" bestFit="1" customWidth="1"/>
    <col min="5391" max="5391" width="18.42578125" style="63" bestFit="1" customWidth="1"/>
    <col min="5392" max="5392" width="17.85546875" style="63" customWidth="1"/>
    <col min="5393" max="5393" width="13.5703125" style="63" customWidth="1"/>
    <col min="5394" max="5635" width="17.28515625" style="63"/>
    <col min="5636" max="5636" width="2.7109375" style="63" customWidth="1"/>
    <col min="5637" max="5637" width="6.42578125" style="63" customWidth="1"/>
    <col min="5638" max="5638" width="24" style="63" customWidth="1"/>
    <col min="5639" max="5639" width="9.42578125" style="63" customWidth="1"/>
    <col min="5640" max="5640" width="20.5703125" style="63" bestFit="1" customWidth="1"/>
    <col min="5641" max="5641" width="18.85546875" style="63" customWidth="1"/>
    <col min="5642" max="5642" width="18.42578125" style="63" customWidth="1"/>
    <col min="5643" max="5644" width="18.5703125" style="63" customWidth="1"/>
    <col min="5645" max="5645" width="19" style="63" customWidth="1"/>
    <col min="5646" max="5646" width="18" style="63" bestFit="1" customWidth="1"/>
    <col min="5647" max="5647" width="18.42578125" style="63" bestFit="1" customWidth="1"/>
    <col min="5648" max="5648" width="17.85546875" style="63" customWidth="1"/>
    <col min="5649" max="5649" width="13.5703125" style="63" customWidth="1"/>
    <col min="5650" max="5891" width="17.28515625" style="63"/>
    <col min="5892" max="5892" width="2.7109375" style="63" customWidth="1"/>
    <col min="5893" max="5893" width="6.42578125" style="63" customWidth="1"/>
    <col min="5894" max="5894" width="24" style="63" customWidth="1"/>
    <col min="5895" max="5895" width="9.42578125" style="63" customWidth="1"/>
    <col min="5896" max="5896" width="20.5703125" style="63" bestFit="1" customWidth="1"/>
    <col min="5897" max="5897" width="18.85546875" style="63" customWidth="1"/>
    <col min="5898" max="5898" width="18.42578125" style="63" customWidth="1"/>
    <col min="5899" max="5900" width="18.5703125" style="63" customWidth="1"/>
    <col min="5901" max="5901" width="19" style="63" customWidth="1"/>
    <col min="5902" max="5902" width="18" style="63" bestFit="1" customWidth="1"/>
    <col min="5903" max="5903" width="18.42578125" style="63" bestFit="1" customWidth="1"/>
    <col min="5904" max="5904" width="17.85546875" style="63" customWidth="1"/>
    <col min="5905" max="5905" width="13.5703125" style="63" customWidth="1"/>
    <col min="5906" max="6147" width="17.28515625" style="63"/>
    <col min="6148" max="6148" width="2.7109375" style="63" customWidth="1"/>
    <col min="6149" max="6149" width="6.42578125" style="63" customWidth="1"/>
    <col min="6150" max="6150" width="24" style="63" customWidth="1"/>
    <col min="6151" max="6151" width="9.42578125" style="63" customWidth="1"/>
    <col min="6152" max="6152" width="20.5703125" style="63" bestFit="1" customWidth="1"/>
    <col min="6153" max="6153" width="18.85546875" style="63" customWidth="1"/>
    <col min="6154" max="6154" width="18.42578125" style="63" customWidth="1"/>
    <col min="6155" max="6156" width="18.5703125" style="63" customWidth="1"/>
    <col min="6157" max="6157" width="19" style="63" customWidth="1"/>
    <col min="6158" max="6158" width="18" style="63" bestFit="1" customWidth="1"/>
    <col min="6159" max="6159" width="18.42578125" style="63" bestFit="1" customWidth="1"/>
    <col min="6160" max="6160" width="17.85546875" style="63" customWidth="1"/>
    <col min="6161" max="6161" width="13.5703125" style="63" customWidth="1"/>
    <col min="6162" max="6403" width="17.28515625" style="63"/>
    <col min="6404" max="6404" width="2.7109375" style="63" customWidth="1"/>
    <col min="6405" max="6405" width="6.42578125" style="63" customWidth="1"/>
    <col min="6406" max="6406" width="24" style="63" customWidth="1"/>
    <col min="6407" max="6407" width="9.42578125" style="63" customWidth="1"/>
    <col min="6408" max="6408" width="20.5703125" style="63" bestFit="1" customWidth="1"/>
    <col min="6409" max="6409" width="18.85546875" style="63" customWidth="1"/>
    <col min="6410" max="6410" width="18.42578125" style="63" customWidth="1"/>
    <col min="6411" max="6412" width="18.5703125" style="63" customWidth="1"/>
    <col min="6413" max="6413" width="19" style="63" customWidth="1"/>
    <col min="6414" max="6414" width="18" style="63" bestFit="1" customWidth="1"/>
    <col min="6415" max="6415" width="18.42578125" style="63" bestFit="1" customWidth="1"/>
    <col min="6416" max="6416" width="17.85546875" style="63" customWidth="1"/>
    <col min="6417" max="6417" width="13.5703125" style="63" customWidth="1"/>
    <col min="6418" max="6659" width="17.28515625" style="63"/>
    <col min="6660" max="6660" width="2.7109375" style="63" customWidth="1"/>
    <col min="6661" max="6661" width="6.42578125" style="63" customWidth="1"/>
    <col min="6662" max="6662" width="24" style="63" customWidth="1"/>
    <col min="6663" max="6663" width="9.42578125" style="63" customWidth="1"/>
    <col min="6664" max="6664" width="20.5703125" style="63" bestFit="1" customWidth="1"/>
    <col min="6665" max="6665" width="18.85546875" style="63" customWidth="1"/>
    <col min="6666" max="6666" width="18.42578125" style="63" customWidth="1"/>
    <col min="6667" max="6668" width="18.5703125" style="63" customWidth="1"/>
    <col min="6669" max="6669" width="19" style="63" customWidth="1"/>
    <col min="6670" max="6670" width="18" style="63" bestFit="1" customWidth="1"/>
    <col min="6671" max="6671" width="18.42578125" style="63" bestFit="1" customWidth="1"/>
    <col min="6672" max="6672" width="17.85546875" style="63" customWidth="1"/>
    <col min="6673" max="6673" width="13.5703125" style="63" customWidth="1"/>
    <col min="6674" max="6915" width="17.28515625" style="63"/>
    <col min="6916" max="6916" width="2.7109375" style="63" customWidth="1"/>
    <col min="6917" max="6917" width="6.42578125" style="63" customWidth="1"/>
    <col min="6918" max="6918" width="24" style="63" customWidth="1"/>
    <col min="6919" max="6919" width="9.42578125" style="63" customWidth="1"/>
    <col min="6920" max="6920" width="20.5703125" style="63" bestFit="1" customWidth="1"/>
    <col min="6921" max="6921" width="18.85546875" style="63" customWidth="1"/>
    <col min="6922" max="6922" width="18.42578125" style="63" customWidth="1"/>
    <col min="6923" max="6924" width="18.5703125" style="63" customWidth="1"/>
    <col min="6925" max="6925" width="19" style="63" customWidth="1"/>
    <col min="6926" max="6926" width="18" style="63" bestFit="1" customWidth="1"/>
    <col min="6927" max="6927" width="18.42578125" style="63" bestFit="1" customWidth="1"/>
    <col min="6928" max="6928" width="17.85546875" style="63" customWidth="1"/>
    <col min="6929" max="6929" width="13.5703125" style="63" customWidth="1"/>
    <col min="6930" max="7171" width="17.28515625" style="63"/>
    <col min="7172" max="7172" width="2.7109375" style="63" customWidth="1"/>
    <col min="7173" max="7173" width="6.42578125" style="63" customWidth="1"/>
    <col min="7174" max="7174" width="24" style="63" customWidth="1"/>
    <col min="7175" max="7175" width="9.42578125" style="63" customWidth="1"/>
    <col min="7176" max="7176" width="20.5703125" style="63" bestFit="1" customWidth="1"/>
    <col min="7177" max="7177" width="18.85546875" style="63" customWidth="1"/>
    <col min="7178" max="7178" width="18.42578125" style="63" customWidth="1"/>
    <col min="7179" max="7180" width="18.5703125" style="63" customWidth="1"/>
    <col min="7181" max="7181" width="19" style="63" customWidth="1"/>
    <col min="7182" max="7182" width="18" style="63" bestFit="1" customWidth="1"/>
    <col min="7183" max="7183" width="18.42578125" style="63" bestFit="1" customWidth="1"/>
    <col min="7184" max="7184" width="17.85546875" style="63" customWidth="1"/>
    <col min="7185" max="7185" width="13.5703125" style="63" customWidth="1"/>
    <col min="7186" max="7427" width="17.28515625" style="63"/>
    <col min="7428" max="7428" width="2.7109375" style="63" customWidth="1"/>
    <col min="7429" max="7429" width="6.42578125" style="63" customWidth="1"/>
    <col min="7430" max="7430" width="24" style="63" customWidth="1"/>
    <col min="7431" max="7431" width="9.42578125" style="63" customWidth="1"/>
    <col min="7432" max="7432" width="20.5703125" style="63" bestFit="1" customWidth="1"/>
    <col min="7433" max="7433" width="18.85546875" style="63" customWidth="1"/>
    <col min="7434" max="7434" width="18.42578125" style="63" customWidth="1"/>
    <col min="7435" max="7436" width="18.5703125" style="63" customWidth="1"/>
    <col min="7437" max="7437" width="19" style="63" customWidth="1"/>
    <col min="7438" max="7438" width="18" style="63" bestFit="1" customWidth="1"/>
    <col min="7439" max="7439" width="18.42578125" style="63" bestFit="1" customWidth="1"/>
    <col min="7440" max="7440" width="17.85546875" style="63" customWidth="1"/>
    <col min="7441" max="7441" width="13.5703125" style="63" customWidth="1"/>
    <col min="7442" max="7683" width="17.28515625" style="63"/>
    <col min="7684" max="7684" width="2.7109375" style="63" customWidth="1"/>
    <col min="7685" max="7685" width="6.42578125" style="63" customWidth="1"/>
    <col min="7686" max="7686" width="24" style="63" customWidth="1"/>
    <col min="7687" max="7687" width="9.42578125" style="63" customWidth="1"/>
    <col min="7688" max="7688" width="20.5703125" style="63" bestFit="1" customWidth="1"/>
    <col min="7689" max="7689" width="18.85546875" style="63" customWidth="1"/>
    <col min="7690" max="7690" width="18.42578125" style="63" customWidth="1"/>
    <col min="7691" max="7692" width="18.5703125" style="63" customWidth="1"/>
    <col min="7693" max="7693" width="19" style="63" customWidth="1"/>
    <col min="7694" max="7694" width="18" style="63" bestFit="1" customWidth="1"/>
    <col min="7695" max="7695" width="18.42578125" style="63" bestFit="1" customWidth="1"/>
    <col min="7696" max="7696" width="17.85546875" style="63" customWidth="1"/>
    <col min="7697" max="7697" width="13.5703125" style="63" customWidth="1"/>
    <col min="7698" max="7939" width="17.28515625" style="63"/>
    <col min="7940" max="7940" width="2.7109375" style="63" customWidth="1"/>
    <col min="7941" max="7941" width="6.42578125" style="63" customWidth="1"/>
    <col min="7942" max="7942" width="24" style="63" customWidth="1"/>
    <col min="7943" max="7943" width="9.42578125" style="63" customWidth="1"/>
    <col min="7944" max="7944" width="20.5703125" style="63" bestFit="1" customWidth="1"/>
    <col min="7945" max="7945" width="18.85546875" style="63" customWidth="1"/>
    <col min="7946" max="7946" width="18.42578125" style="63" customWidth="1"/>
    <col min="7947" max="7948" width="18.5703125" style="63" customWidth="1"/>
    <col min="7949" max="7949" width="19" style="63" customWidth="1"/>
    <col min="7950" max="7950" width="18" style="63" bestFit="1" customWidth="1"/>
    <col min="7951" max="7951" width="18.42578125" style="63" bestFit="1" customWidth="1"/>
    <col min="7952" max="7952" width="17.85546875" style="63" customWidth="1"/>
    <col min="7953" max="7953" width="13.5703125" style="63" customWidth="1"/>
    <col min="7954" max="8195" width="17.28515625" style="63"/>
    <col min="8196" max="8196" width="2.7109375" style="63" customWidth="1"/>
    <col min="8197" max="8197" width="6.42578125" style="63" customWidth="1"/>
    <col min="8198" max="8198" width="24" style="63" customWidth="1"/>
    <col min="8199" max="8199" width="9.42578125" style="63" customWidth="1"/>
    <col min="8200" max="8200" width="20.5703125" style="63" bestFit="1" customWidth="1"/>
    <col min="8201" max="8201" width="18.85546875" style="63" customWidth="1"/>
    <col min="8202" max="8202" width="18.42578125" style="63" customWidth="1"/>
    <col min="8203" max="8204" width="18.5703125" style="63" customWidth="1"/>
    <col min="8205" max="8205" width="19" style="63" customWidth="1"/>
    <col min="8206" max="8206" width="18" style="63" bestFit="1" customWidth="1"/>
    <col min="8207" max="8207" width="18.42578125" style="63" bestFit="1" customWidth="1"/>
    <col min="8208" max="8208" width="17.85546875" style="63" customWidth="1"/>
    <col min="8209" max="8209" width="13.5703125" style="63" customWidth="1"/>
    <col min="8210" max="8451" width="17.28515625" style="63"/>
    <col min="8452" max="8452" width="2.7109375" style="63" customWidth="1"/>
    <col min="8453" max="8453" width="6.42578125" style="63" customWidth="1"/>
    <col min="8454" max="8454" width="24" style="63" customWidth="1"/>
    <col min="8455" max="8455" width="9.42578125" style="63" customWidth="1"/>
    <col min="8456" max="8456" width="20.5703125" style="63" bestFit="1" customWidth="1"/>
    <col min="8457" max="8457" width="18.85546875" style="63" customWidth="1"/>
    <col min="8458" max="8458" width="18.42578125" style="63" customWidth="1"/>
    <col min="8459" max="8460" width="18.5703125" style="63" customWidth="1"/>
    <col min="8461" max="8461" width="19" style="63" customWidth="1"/>
    <col min="8462" max="8462" width="18" style="63" bestFit="1" customWidth="1"/>
    <col min="8463" max="8463" width="18.42578125" style="63" bestFit="1" customWidth="1"/>
    <col min="8464" max="8464" width="17.85546875" style="63" customWidth="1"/>
    <col min="8465" max="8465" width="13.5703125" style="63" customWidth="1"/>
    <col min="8466" max="8707" width="17.28515625" style="63"/>
    <col min="8708" max="8708" width="2.7109375" style="63" customWidth="1"/>
    <col min="8709" max="8709" width="6.42578125" style="63" customWidth="1"/>
    <col min="8710" max="8710" width="24" style="63" customWidth="1"/>
    <col min="8711" max="8711" width="9.42578125" style="63" customWidth="1"/>
    <col min="8712" max="8712" width="20.5703125" style="63" bestFit="1" customWidth="1"/>
    <col min="8713" max="8713" width="18.85546875" style="63" customWidth="1"/>
    <col min="8714" max="8714" width="18.42578125" style="63" customWidth="1"/>
    <col min="8715" max="8716" width="18.5703125" style="63" customWidth="1"/>
    <col min="8717" max="8717" width="19" style="63" customWidth="1"/>
    <col min="8718" max="8718" width="18" style="63" bestFit="1" customWidth="1"/>
    <col min="8719" max="8719" width="18.42578125" style="63" bestFit="1" customWidth="1"/>
    <col min="8720" max="8720" width="17.85546875" style="63" customWidth="1"/>
    <col min="8721" max="8721" width="13.5703125" style="63" customWidth="1"/>
    <col min="8722" max="8963" width="17.28515625" style="63"/>
    <col min="8964" max="8964" width="2.7109375" style="63" customWidth="1"/>
    <col min="8965" max="8965" width="6.42578125" style="63" customWidth="1"/>
    <col min="8966" max="8966" width="24" style="63" customWidth="1"/>
    <col min="8967" max="8967" width="9.42578125" style="63" customWidth="1"/>
    <col min="8968" max="8968" width="20.5703125" style="63" bestFit="1" customWidth="1"/>
    <col min="8969" max="8969" width="18.85546875" style="63" customWidth="1"/>
    <col min="8970" max="8970" width="18.42578125" style="63" customWidth="1"/>
    <col min="8971" max="8972" width="18.5703125" style="63" customWidth="1"/>
    <col min="8973" max="8973" width="19" style="63" customWidth="1"/>
    <col min="8974" max="8974" width="18" style="63" bestFit="1" customWidth="1"/>
    <col min="8975" max="8975" width="18.42578125" style="63" bestFit="1" customWidth="1"/>
    <col min="8976" max="8976" width="17.85546875" style="63" customWidth="1"/>
    <col min="8977" max="8977" width="13.5703125" style="63" customWidth="1"/>
    <col min="8978" max="9219" width="17.28515625" style="63"/>
    <col min="9220" max="9220" width="2.7109375" style="63" customWidth="1"/>
    <col min="9221" max="9221" width="6.42578125" style="63" customWidth="1"/>
    <col min="9222" max="9222" width="24" style="63" customWidth="1"/>
    <col min="9223" max="9223" width="9.42578125" style="63" customWidth="1"/>
    <col min="9224" max="9224" width="20.5703125" style="63" bestFit="1" customWidth="1"/>
    <col min="9225" max="9225" width="18.85546875" style="63" customWidth="1"/>
    <col min="9226" max="9226" width="18.42578125" style="63" customWidth="1"/>
    <col min="9227" max="9228" width="18.5703125" style="63" customWidth="1"/>
    <col min="9229" max="9229" width="19" style="63" customWidth="1"/>
    <col min="9230" max="9230" width="18" style="63" bestFit="1" customWidth="1"/>
    <col min="9231" max="9231" width="18.42578125" style="63" bestFit="1" customWidth="1"/>
    <col min="9232" max="9232" width="17.85546875" style="63" customWidth="1"/>
    <col min="9233" max="9233" width="13.5703125" style="63" customWidth="1"/>
    <col min="9234" max="9475" width="17.28515625" style="63"/>
    <col min="9476" max="9476" width="2.7109375" style="63" customWidth="1"/>
    <col min="9477" max="9477" width="6.42578125" style="63" customWidth="1"/>
    <col min="9478" max="9478" width="24" style="63" customWidth="1"/>
    <col min="9479" max="9479" width="9.42578125" style="63" customWidth="1"/>
    <col min="9480" max="9480" width="20.5703125" style="63" bestFit="1" customWidth="1"/>
    <col min="9481" max="9481" width="18.85546875" style="63" customWidth="1"/>
    <col min="9482" max="9482" width="18.42578125" style="63" customWidth="1"/>
    <col min="9483" max="9484" width="18.5703125" style="63" customWidth="1"/>
    <col min="9485" max="9485" width="19" style="63" customWidth="1"/>
    <col min="9486" max="9486" width="18" style="63" bestFit="1" customWidth="1"/>
    <col min="9487" max="9487" width="18.42578125" style="63" bestFit="1" customWidth="1"/>
    <col min="9488" max="9488" width="17.85546875" style="63" customWidth="1"/>
    <col min="9489" max="9489" width="13.5703125" style="63" customWidth="1"/>
    <col min="9490" max="9731" width="17.28515625" style="63"/>
    <col min="9732" max="9732" width="2.7109375" style="63" customWidth="1"/>
    <col min="9733" max="9733" width="6.42578125" style="63" customWidth="1"/>
    <col min="9734" max="9734" width="24" style="63" customWidth="1"/>
    <col min="9735" max="9735" width="9.42578125" style="63" customWidth="1"/>
    <col min="9736" max="9736" width="20.5703125" style="63" bestFit="1" customWidth="1"/>
    <col min="9737" max="9737" width="18.85546875" style="63" customWidth="1"/>
    <col min="9738" max="9738" width="18.42578125" style="63" customWidth="1"/>
    <col min="9739" max="9740" width="18.5703125" style="63" customWidth="1"/>
    <col min="9741" max="9741" width="19" style="63" customWidth="1"/>
    <col min="9742" max="9742" width="18" style="63" bestFit="1" customWidth="1"/>
    <col min="9743" max="9743" width="18.42578125" style="63" bestFit="1" customWidth="1"/>
    <col min="9744" max="9744" width="17.85546875" style="63" customWidth="1"/>
    <col min="9745" max="9745" width="13.5703125" style="63" customWidth="1"/>
    <col min="9746" max="9987" width="17.28515625" style="63"/>
    <col min="9988" max="9988" width="2.7109375" style="63" customWidth="1"/>
    <col min="9989" max="9989" width="6.42578125" style="63" customWidth="1"/>
    <col min="9990" max="9990" width="24" style="63" customWidth="1"/>
    <col min="9991" max="9991" width="9.42578125" style="63" customWidth="1"/>
    <col min="9992" max="9992" width="20.5703125" style="63" bestFit="1" customWidth="1"/>
    <col min="9993" max="9993" width="18.85546875" style="63" customWidth="1"/>
    <col min="9994" max="9994" width="18.42578125" style="63" customWidth="1"/>
    <col min="9995" max="9996" width="18.5703125" style="63" customWidth="1"/>
    <col min="9997" max="9997" width="19" style="63" customWidth="1"/>
    <col min="9998" max="9998" width="18" style="63" bestFit="1" customWidth="1"/>
    <col min="9999" max="9999" width="18.42578125" style="63" bestFit="1" customWidth="1"/>
    <col min="10000" max="10000" width="17.85546875" style="63" customWidth="1"/>
    <col min="10001" max="10001" width="13.5703125" style="63" customWidth="1"/>
    <col min="10002" max="10243" width="17.28515625" style="63"/>
    <col min="10244" max="10244" width="2.7109375" style="63" customWidth="1"/>
    <col min="10245" max="10245" width="6.42578125" style="63" customWidth="1"/>
    <col min="10246" max="10246" width="24" style="63" customWidth="1"/>
    <col min="10247" max="10247" width="9.42578125" style="63" customWidth="1"/>
    <col min="10248" max="10248" width="20.5703125" style="63" bestFit="1" customWidth="1"/>
    <col min="10249" max="10249" width="18.85546875" style="63" customWidth="1"/>
    <col min="10250" max="10250" width="18.42578125" style="63" customWidth="1"/>
    <col min="10251" max="10252" width="18.5703125" style="63" customWidth="1"/>
    <col min="10253" max="10253" width="19" style="63" customWidth="1"/>
    <col min="10254" max="10254" width="18" style="63" bestFit="1" customWidth="1"/>
    <col min="10255" max="10255" width="18.42578125" style="63" bestFit="1" customWidth="1"/>
    <col min="10256" max="10256" width="17.85546875" style="63" customWidth="1"/>
    <col min="10257" max="10257" width="13.5703125" style="63" customWidth="1"/>
    <col min="10258" max="10499" width="17.28515625" style="63"/>
    <col min="10500" max="10500" width="2.7109375" style="63" customWidth="1"/>
    <col min="10501" max="10501" width="6.42578125" style="63" customWidth="1"/>
    <col min="10502" max="10502" width="24" style="63" customWidth="1"/>
    <col min="10503" max="10503" width="9.42578125" style="63" customWidth="1"/>
    <col min="10504" max="10504" width="20.5703125" style="63" bestFit="1" customWidth="1"/>
    <col min="10505" max="10505" width="18.85546875" style="63" customWidth="1"/>
    <col min="10506" max="10506" width="18.42578125" style="63" customWidth="1"/>
    <col min="10507" max="10508" width="18.5703125" style="63" customWidth="1"/>
    <col min="10509" max="10509" width="19" style="63" customWidth="1"/>
    <col min="10510" max="10510" width="18" style="63" bestFit="1" customWidth="1"/>
    <col min="10511" max="10511" width="18.42578125" style="63" bestFit="1" customWidth="1"/>
    <col min="10512" max="10512" width="17.85546875" style="63" customWidth="1"/>
    <col min="10513" max="10513" width="13.5703125" style="63" customWidth="1"/>
    <col min="10514" max="10755" width="17.28515625" style="63"/>
    <col min="10756" max="10756" width="2.7109375" style="63" customWidth="1"/>
    <col min="10757" max="10757" width="6.42578125" style="63" customWidth="1"/>
    <col min="10758" max="10758" width="24" style="63" customWidth="1"/>
    <col min="10759" max="10759" width="9.42578125" style="63" customWidth="1"/>
    <col min="10760" max="10760" width="20.5703125" style="63" bestFit="1" customWidth="1"/>
    <col min="10761" max="10761" width="18.85546875" style="63" customWidth="1"/>
    <col min="10762" max="10762" width="18.42578125" style="63" customWidth="1"/>
    <col min="10763" max="10764" width="18.5703125" style="63" customWidth="1"/>
    <col min="10765" max="10765" width="19" style="63" customWidth="1"/>
    <col min="10766" max="10766" width="18" style="63" bestFit="1" customWidth="1"/>
    <col min="10767" max="10767" width="18.42578125" style="63" bestFit="1" customWidth="1"/>
    <col min="10768" max="10768" width="17.85546875" style="63" customWidth="1"/>
    <col min="10769" max="10769" width="13.5703125" style="63" customWidth="1"/>
    <col min="10770" max="11011" width="17.28515625" style="63"/>
    <col min="11012" max="11012" width="2.7109375" style="63" customWidth="1"/>
    <col min="11013" max="11013" width="6.42578125" style="63" customWidth="1"/>
    <col min="11014" max="11014" width="24" style="63" customWidth="1"/>
    <col min="11015" max="11015" width="9.42578125" style="63" customWidth="1"/>
    <col min="11016" max="11016" width="20.5703125" style="63" bestFit="1" customWidth="1"/>
    <col min="11017" max="11017" width="18.85546875" style="63" customWidth="1"/>
    <col min="11018" max="11018" width="18.42578125" style="63" customWidth="1"/>
    <col min="11019" max="11020" width="18.5703125" style="63" customWidth="1"/>
    <col min="11021" max="11021" width="19" style="63" customWidth="1"/>
    <col min="11022" max="11022" width="18" style="63" bestFit="1" customWidth="1"/>
    <col min="11023" max="11023" width="18.42578125" style="63" bestFit="1" customWidth="1"/>
    <col min="11024" max="11024" width="17.85546875" style="63" customWidth="1"/>
    <col min="11025" max="11025" width="13.5703125" style="63" customWidth="1"/>
    <col min="11026" max="11267" width="17.28515625" style="63"/>
    <col min="11268" max="11268" width="2.7109375" style="63" customWidth="1"/>
    <col min="11269" max="11269" width="6.42578125" style="63" customWidth="1"/>
    <col min="11270" max="11270" width="24" style="63" customWidth="1"/>
    <col min="11271" max="11271" width="9.42578125" style="63" customWidth="1"/>
    <col min="11272" max="11272" width="20.5703125" style="63" bestFit="1" customWidth="1"/>
    <col min="11273" max="11273" width="18.85546875" style="63" customWidth="1"/>
    <col min="11274" max="11274" width="18.42578125" style="63" customWidth="1"/>
    <col min="11275" max="11276" width="18.5703125" style="63" customWidth="1"/>
    <col min="11277" max="11277" width="19" style="63" customWidth="1"/>
    <col min="11278" max="11278" width="18" style="63" bestFit="1" customWidth="1"/>
    <col min="11279" max="11279" width="18.42578125" style="63" bestFit="1" customWidth="1"/>
    <col min="11280" max="11280" width="17.85546875" style="63" customWidth="1"/>
    <col min="11281" max="11281" width="13.5703125" style="63" customWidth="1"/>
    <col min="11282" max="11523" width="17.28515625" style="63"/>
    <col min="11524" max="11524" width="2.7109375" style="63" customWidth="1"/>
    <col min="11525" max="11525" width="6.42578125" style="63" customWidth="1"/>
    <col min="11526" max="11526" width="24" style="63" customWidth="1"/>
    <col min="11527" max="11527" width="9.42578125" style="63" customWidth="1"/>
    <col min="11528" max="11528" width="20.5703125" style="63" bestFit="1" customWidth="1"/>
    <col min="11529" max="11529" width="18.85546875" style="63" customWidth="1"/>
    <col min="11530" max="11530" width="18.42578125" style="63" customWidth="1"/>
    <col min="11531" max="11532" width="18.5703125" style="63" customWidth="1"/>
    <col min="11533" max="11533" width="19" style="63" customWidth="1"/>
    <col min="11534" max="11534" width="18" style="63" bestFit="1" customWidth="1"/>
    <col min="11535" max="11535" width="18.42578125" style="63" bestFit="1" customWidth="1"/>
    <col min="11536" max="11536" width="17.85546875" style="63" customWidth="1"/>
    <col min="11537" max="11537" width="13.5703125" style="63" customWidth="1"/>
    <col min="11538" max="11779" width="17.28515625" style="63"/>
    <col min="11780" max="11780" width="2.7109375" style="63" customWidth="1"/>
    <col min="11781" max="11781" width="6.42578125" style="63" customWidth="1"/>
    <col min="11782" max="11782" width="24" style="63" customWidth="1"/>
    <col min="11783" max="11783" width="9.42578125" style="63" customWidth="1"/>
    <col min="11784" max="11784" width="20.5703125" style="63" bestFit="1" customWidth="1"/>
    <col min="11785" max="11785" width="18.85546875" style="63" customWidth="1"/>
    <col min="11786" max="11786" width="18.42578125" style="63" customWidth="1"/>
    <col min="11787" max="11788" width="18.5703125" style="63" customWidth="1"/>
    <col min="11789" max="11789" width="19" style="63" customWidth="1"/>
    <col min="11790" max="11790" width="18" style="63" bestFit="1" customWidth="1"/>
    <col min="11791" max="11791" width="18.42578125" style="63" bestFit="1" customWidth="1"/>
    <col min="11792" max="11792" width="17.85546875" style="63" customWidth="1"/>
    <col min="11793" max="11793" width="13.5703125" style="63" customWidth="1"/>
    <col min="11794" max="12035" width="17.28515625" style="63"/>
    <col min="12036" max="12036" width="2.7109375" style="63" customWidth="1"/>
    <col min="12037" max="12037" width="6.42578125" style="63" customWidth="1"/>
    <col min="12038" max="12038" width="24" style="63" customWidth="1"/>
    <col min="12039" max="12039" width="9.42578125" style="63" customWidth="1"/>
    <col min="12040" max="12040" width="20.5703125" style="63" bestFit="1" customWidth="1"/>
    <col min="12041" max="12041" width="18.85546875" style="63" customWidth="1"/>
    <col min="12042" max="12042" width="18.42578125" style="63" customWidth="1"/>
    <col min="12043" max="12044" width="18.5703125" style="63" customWidth="1"/>
    <col min="12045" max="12045" width="19" style="63" customWidth="1"/>
    <col min="12046" max="12046" width="18" style="63" bestFit="1" customWidth="1"/>
    <col min="12047" max="12047" width="18.42578125" style="63" bestFit="1" customWidth="1"/>
    <col min="12048" max="12048" width="17.85546875" style="63" customWidth="1"/>
    <col min="12049" max="12049" width="13.5703125" style="63" customWidth="1"/>
    <col min="12050" max="12291" width="17.28515625" style="63"/>
    <col min="12292" max="12292" width="2.7109375" style="63" customWidth="1"/>
    <col min="12293" max="12293" width="6.42578125" style="63" customWidth="1"/>
    <col min="12294" max="12294" width="24" style="63" customWidth="1"/>
    <col min="12295" max="12295" width="9.42578125" style="63" customWidth="1"/>
    <col min="12296" max="12296" width="20.5703125" style="63" bestFit="1" customWidth="1"/>
    <col min="12297" max="12297" width="18.85546875" style="63" customWidth="1"/>
    <col min="12298" max="12298" width="18.42578125" style="63" customWidth="1"/>
    <col min="12299" max="12300" width="18.5703125" style="63" customWidth="1"/>
    <col min="12301" max="12301" width="19" style="63" customWidth="1"/>
    <col min="12302" max="12302" width="18" style="63" bestFit="1" customWidth="1"/>
    <col min="12303" max="12303" width="18.42578125" style="63" bestFit="1" customWidth="1"/>
    <col min="12304" max="12304" width="17.85546875" style="63" customWidth="1"/>
    <col min="12305" max="12305" width="13.5703125" style="63" customWidth="1"/>
    <col min="12306" max="12547" width="17.28515625" style="63"/>
    <col min="12548" max="12548" width="2.7109375" style="63" customWidth="1"/>
    <col min="12549" max="12549" width="6.42578125" style="63" customWidth="1"/>
    <col min="12550" max="12550" width="24" style="63" customWidth="1"/>
    <col min="12551" max="12551" width="9.42578125" style="63" customWidth="1"/>
    <col min="12552" max="12552" width="20.5703125" style="63" bestFit="1" customWidth="1"/>
    <col min="12553" max="12553" width="18.85546875" style="63" customWidth="1"/>
    <col min="12554" max="12554" width="18.42578125" style="63" customWidth="1"/>
    <col min="12555" max="12556" width="18.5703125" style="63" customWidth="1"/>
    <col min="12557" max="12557" width="19" style="63" customWidth="1"/>
    <col min="12558" max="12558" width="18" style="63" bestFit="1" customWidth="1"/>
    <col min="12559" max="12559" width="18.42578125" style="63" bestFit="1" customWidth="1"/>
    <col min="12560" max="12560" width="17.85546875" style="63" customWidth="1"/>
    <col min="12561" max="12561" width="13.5703125" style="63" customWidth="1"/>
    <col min="12562" max="12803" width="17.28515625" style="63"/>
    <col min="12804" max="12804" width="2.7109375" style="63" customWidth="1"/>
    <col min="12805" max="12805" width="6.42578125" style="63" customWidth="1"/>
    <col min="12806" max="12806" width="24" style="63" customWidth="1"/>
    <col min="12807" max="12807" width="9.42578125" style="63" customWidth="1"/>
    <col min="12808" max="12808" width="20.5703125" style="63" bestFit="1" customWidth="1"/>
    <col min="12809" max="12809" width="18.85546875" style="63" customWidth="1"/>
    <col min="12810" max="12810" width="18.42578125" style="63" customWidth="1"/>
    <col min="12811" max="12812" width="18.5703125" style="63" customWidth="1"/>
    <col min="12813" max="12813" width="19" style="63" customWidth="1"/>
    <col min="12814" max="12814" width="18" style="63" bestFit="1" customWidth="1"/>
    <col min="12815" max="12815" width="18.42578125" style="63" bestFit="1" customWidth="1"/>
    <col min="12816" max="12816" width="17.85546875" style="63" customWidth="1"/>
    <col min="12817" max="12817" width="13.5703125" style="63" customWidth="1"/>
    <col min="12818" max="13059" width="17.28515625" style="63"/>
    <col min="13060" max="13060" width="2.7109375" style="63" customWidth="1"/>
    <col min="13061" max="13061" width="6.42578125" style="63" customWidth="1"/>
    <col min="13062" max="13062" width="24" style="63" customWidth="1"/>
    <col min="13063" max="13063" width="9.42578125" style="63" customWidth="1"/>
    <col min="13064" max="13064" width="20.5703125" style="63" bestFit="1" customWidth="1"/>
    <col min="13065" max="13065" width="18.85546875" style="63" customWidth="1"/>
    <col min="13066" max="13066" width="18.42578125" style="63" customWidth="1"/>
    <col min="13067" max="13068" width="18.5703125" style="63" customWidth="1"/>
    <col min="13069" max="13069" width="19" style="63" customWidth="1"/>
    <col min="13070" max="13070" width="18" style="63" bestFit="1" customWidth="1"/>
    <col min="13071" max="13071" width="18.42578125" style="63" bestFit="1" customWidth="1"/>
    <col min="13072" max="13072" width="17.85546875" style="63" customWidth="1"/>
    <col min="13073" max="13073" width="13.5703125" style="63" customWidth="1"/>
    <col min="13074" max="13315" width="17.28515625" style="63"/>
    <col min="13316" max="13316" width="2.7109375" style="63" customWidth="1"/>
    <col min="13317" max="13317" width="6.42578125" style="63" customWidth="1"/>
    <col min="13318" max="13318" width="24" style="63" customWidth="1"/>
    <col min="13319" max="13319" width="9.42578125" style="63" customWidth="1"/>
    <col min="13320" max="13320" width="20.5703125" style="63" bestFit="1" customWidth="1"/>
    <col min="13321" max="13321" width="18.85546875" style="63" customWidth="1"/>
    <col min="13322" max="13322" width="18.42578125" style="63" customWidth="1"/>
    <col min="13323" max="13324" width="18.5703125" style="63" customWidth="1"/>
    <col min="13325" max="13325" width="19" style="63" customWidth="1"/>
    <col min="13326" max="13326" width="18" style="63" bestFit="1" customWidth="1"/>
    <col min="13327" max="13327" width="18.42578125" style="63" bestFit="1" customWidth="1"/>
    <col min="13328" max="13328" width="17.85546875" style="63" customWidth="1"/>
    <col min="13329" max="13329" width="13.5703125" style="63" customWidth="1"/>
    <col min="13330" max="13571" width="17.28515625" style="63"/>
    <col min="13572" max="13572" width="2.7109375" style="63" customWidth="1"/>
    <col min="13573" max="13573" width="6.42578125" style="63" customWidth="1"/>
    <col min="13574" max="13574" width="24" style="63" customWidth="1"/>
    <col min="13575" max="13575" width="9.42578125" style="63" customWidth="1"/>
    <col min="13576" max="13576" width="20.5703125" style="63" bestFit="1" customWidth="1"/>
    <col min="13577" max="13577" width="18.85546875" style="63" customWidth="1"/>
    <col min="13578" max="13578" width="18.42578125" style="63" customWidth="1"/>
    <col min="13579" max="13580" width="18.5703125" style="63" customWidth="1"/>
    <col min="13581" max="13581" width="19" style="63" customWidth="1"/>
    <col min="13582" max="13582" width="18" style="63" bestFit="1" customWidth="1"/>
    <col min="13583" max="13583" width="18.42578125" style="63" bestFit="1" customWidth="1"/>
    <col min="13584" max="13584" width="17.85546875" style="63" customWidth="1"/>
    <col min="13585" max="13585" width="13.5703125" style="63" customWidth="1"/>
    <col min="13586" max="13827" width="17.28515625" style="63"/>
    <col min="13828" max="13828" width="2.7109375" style="63" customWidth="1"/>
    <col min="13829" max="13829" width="6.42578125" style="63" customWidth="1"/>
    <col min="13830" max="13830" width="24" style="63" customWidth="1"/>
    <col min="13831" max="13831" width="9.42578125" style="63" customWidth="1"/>
    <col min="13832" max="13832" width="20.5703125" style="63" bestFit="1" customWidth="1"/>
    <col min="13833" max="13833" width="18.85546875" style="63" customWidth="1"/>
    <col min="13834" max="13834" width="18.42578125" style="63" customWidth="1"/>
    <col min="13835" max="13836" width="18.5703125" style="63" customWidth="1"/>
    <col min="13837" max="13837" width="19" style="63" customWidth="1"/>
    <col min="13838" max="13838" width="18" style="63" bestFit="1" customWidth="1"/>
    <col min="13839" max="13839" width="18.42578125" style="63" bestFit="1" customWidth="1"/>
    <col min="13840" max="13840" width="17.85546875" style="63" customWidth="1"/>
    <col min="13841" max="13841" width="13.5703125" style="63" customWidth="1"/>
    <col min="13842" max="14083" width="17.28515625" style="63"/>
    <col min="14084" max="14084" width="2.7109375" style="63" customWidth="1"/>
    <col min="14085" max="14085" width="6.42578125" style="63" customWidth="1"/>
    <col min="14086" max="14086" width="24" style="63" customWidth="1"/>
    <col min="14087" max="14087" width="9.42578125" style="63" customWidth="1"/>
    <col min="14088" max="14088" width="20.5703125" style="63" bestFit="1" customWidth="1"/>
    <col min="14089" max="14089" width="18.85546875" style="63" customWidth="1"/>
    <col min="14090" max="14090" width="18.42578125" style="63" customWidth="1"/>
    <col min="14091" max="14092" width="18.5703125" style="63" customWidth="1"/>
    <col min="14093" max="14093" width="19" style="63" customWidth="1"/>
    <col min="14094" max="14094" width="18" style="63" bestFit="1" customWidth="1"/>
    <col min="14095" max="14095" width="18.42578125" style="63" bestFit="1" customWidth="1"/>
    <col min="14096" max="14096" width="17.85546875" style="63" customWidth="1"/>
    <col min="14097" max="14097" width="13.5703125" style="63" customWidth="1"/>
    <col min="14098" max="14339" width="17.28515625" style="63"/>
    <col min="14340" max="14340" width="2.7109375" style="63" customWidth="1"/>
    <col min="14341" max="14341" width="6.42578125" style="63" customWidth="1"/>
    <col min="14342" max="14342" width="24" style="63" customWidth="1"/>
    <col min="14343" max="14343" width="9.42578125" style="63" customWidth="1"/>
    <col min="14344" max="14344" width="20.5703125" style="63" bestFit="1" customWidth="1"/>
    <col min="14345" max="14345" width="18.85546875" style="63" customWidth="1"/>
    <col min="14346" max="14346" width="18.42578125" style="63" customWidth="1"/>
    <col min="14347" max="14348" width="18.5703125" style="63" customWidth="1"/>
    <col min="14349" max="14349" width="19" style="63" customWidth="1"/>
    <col min="14350" max="14350" width="18" style="63" bestFit="1" customWidth="1"/>
    <col min="14351" max="14351" width="18.42578125" style="63" bestFit="1" customWidth="1"/>
    <col min="14352" max="14352" width="17.85546875" style="63" customWidth="1"/>
    <col min="14353" max="14353" width="13.5703125" style="63" customWidth="1"/>
    <col min="14354" max="14595" width="17.28515625" style="63"/>
    <col min="14596" max="14596" width="2.7109375" style="63" customWidth="1"/>
    <col min="14597" max="14597" width="6.42578125" style="63" customWidth="1"/>
    <col min="14598" max="14598" width="24" style="63" customWidth="1"/>
    <col min="14599" max="14599" width="9.42578125" style="63" customWidth="1"/>
    <col min="14600" max="14600" width="20.5703125" style="63" bestFit="1" customWidth="1"/>
    <col min="14601" max="14601" width="18.85546875" style="63" customWidth="1"/>
    <col min="14602" max="14602" width="18.42578125" style="63" customWidth="1"/>
    <col min="14603" max="14604" width="18.5703125" style="63" customWidth="1"/>
    <col min="14605" max="14605" width="19" style="63" customWidth="1"/>
    <col min="14606" max="14606" width="18" style="63" bestFit="1" customWidth="1"/>
    <col min="14607" max="14607" width="18.42578125" style="63" bestFit="1" customWidth="1"/>
    <col min="14608" max="14608" width="17.85546875" style="63" customWidth="1"/>
    <col min="14609" max="14609" width="13.5703125" style="63" customWidth="1"/>
    <col min="14610" max="14851" width="17.28515625" style="63"/>
    <col min="14852" max="14852" width="2.7109375" style="63" customWidth="1"/>
    <col min="14853" max="14853" width="6.42578125" style="63" customWidth="1"/>
    <col min="14854" max="14854" width="24" style="63" customWidth="1"/>
    <col min="14855" max="14855" width="9.42578125" style="63" customWidth="1"/>
    <col min="14856" max="14856" width="20.5703125" style="63" bestFit="1" customWidth="1"/>
    <col min="14857" max="14857" width="18.85546875" style="63" customWidth="1"/>
    <col min="14858" max="14858" width="18.42578125" style="63" customWidth="1"/>
    <col min="14859" max="14860" width="18.5703125" style="63" customWidth="1"/>
    <col min="14861" max="14861" width="19" style="63" customWidth="1"/>
    <col min="14862" max="14862" width="18" style="63" bestFit="1" customWidth="1"/>
    <col min="14863" max="14863" width="18.42578125" style="63" bestFit="1" customWidth="1"/>
    <col min="14864" max="14864" width="17.85546875" style="63" customWidth="1"/>
    <col min="14865" max="14865" width="13.5703125" style="63" customWidth="1"/>
    <col min="14866" max="15107" width="17.28515625" style="63"/>
    <col min="15108" max="15108" width="2.7109375" style="63" customWidth="1"/>
    <col min="15109" max="15109" width="6.42578125" style="63" customWidth="1"/>
    <col min="15110" max="15110" width="24" style="63" customWidth="1"/>
    <col min="15111" max="15111" width="9.42578125" style="63" customWidth="1"/>
    <col min="15112" max="15112" width="20.5703125" style="63" bestFit="1" customWidth="1"/>
    <col min="15113" max="15113" width="18.85546875" style="63" customWidth="1"/>
    <col min="15114" max="15114" width="18.42578125" style="63" customWidth="1"/>
    <col min="15115" max="15116" width="18.5703125" style="63" customWidth="1"/>
    <col min="15117" max="15117" width="19" style="63" customWidth="1"/>
    <col min="15118" max="15118" width="18" style="63" bestFit="1" customWidth="1"/>
    <col min="15119" max="15119" width="18.42578125" style="63" bestFit="1" customWidth="1"/>
    <col min="15120" max="15120" width="17.85546875" style="63" customWidth="1"/>
    <col min="15121" max="15121" width="13.5703125" style="63" customWidth="1"/>
    <col min="15122" max="15363" width="17.28515625" style="63"/>
    <col min="15364" max="15364" width="2.7109375" style="63" customWidth="1"/>
    <col min="15365" max="15365" width="6.42578125" style="63" customWidth="1"/>
    <col min="15366" max="15366" width="24" style="63" customWidth="1"/>
    <col min="15367" max="15367" width="9.42578125" style="63" customWidth="1"/>
    <col min="15368" max="15368" width="20.5703125" style="63" bestFit="1" customWidth="1"/>
    <col min="15369" max="15369" width="18.85546875" style="63" customWidth="1"/>
    <col min="15370" max="15370" width="18.42578125" style="63" customWidth="1"/>
    <col min="15371" max="15372" width="18.5703125" style="63" customWidth="1"/>
    <col min="15373" max="15373" width="19" style="63" customWidth="1"/>
    <col min="15374" max="15374" width="18" style="63" bestFit="1" customWidth="1"/>
    <col min="15375" max="15375" width="18.42578125" style="63" bestFit="1" customWidth="1"/>
    <col min="15376" max="15376" width="17.85546875" style="63" customWidth="1"/>
    <col min="15377" max="15377" width="13.5703125" style="63" customWidth="1"/>
    <col min="15378" max="15619" width="17.28515625" style="63"/>
    <col min="15620" max="15620" width="2.7109375" style="63" customWidth="1"/>
    <col min="15621" max="15621" width="6.42578125" style="63" customWidth="1"/>
    <col min="15622" max="15622" width="24" style="63" customWidth="1"/>
    <col min="15623" max="15623" width="9.42578125" style="63" customWidth="1"/>
    <col min="15624" max="15624" width="20.5703125" style="63" bestFit="1" customWidth="1"/>
    <col min="15625" max="15625" width="18.85546875" style="63" customWidth="1"/>
    <col min="15626" max="15626" width="18.42578125" style="63" customWidth="1"/>
    <col min="15627" max="15628" width="18.5703125" style="63" customWidth="1"/>
    <col min="15629" max="15629" width="19" style="63" customWidth="1"/>
    <col min="15630" max="15630" width="18" style="63" bestFit="1" customWidth="1"/>
    <col min="15631" max="15631" width="18.42578125" style="63" bestFit="1" customWidth="1"/>
    <col min="15632" max="15632" width="17.85546875" style="63" customWidth="1"/>
    <col min="15633" max="15633" width="13.5703125" style="63" customWidth="1"/>
    <col min="15634" max="15875" width="17.28515625" style="63"/>
    <col min="15876" max="15876" width="2.7109375" style="63" customWidth="1"/>
    <col min="15877" max="15877" width="6.42578125" style="63" customWidth="1"/>
    <col min="15878" max="15878" width="24" style="63" customWidth="1"/>
    <col min="15879" max="15879" width="9.42578125" style="63" customWidth="1"/>
    <col min="15880" max="15880" width="20.5703125" style="63" bestFit="1" customWidth="1"/>
    <col min="15881" max="15881" width="18.85546875" style="63" customWidth="1"/>
    <col min="15882" max="15882" width="18.42578125" style="63" customWidth="1"/>
    <col min="15883" max="15884" width="18.5703125" style="63" customWidth="1"/>
    <col min="15885" max="15885" width="19" style="63" customWidth="1"/>
    <col min="15886" max="15886" width="18" style="63" bestFit="1" customWidth="1"/>
    <col min="15887" max="15887" width="18.42578125" style="63" bestFit="1" customWidth="1"/>
    <col min="15888" max="15888" width="17.85546875" style="63" customWidth="1"/>
    <col min="15889" max="15889" width="13.5703125" style="63" customWidth="1"/>
    <col min="15890" max="16131" width="17.28515625" style="63"/>
    <col min="16132" max="16132" width="2.7109375" style="63" customWidth="1"/>
    <col min="16133" max="16133" width="6.42578125" style="63" customWidth="1"/>
    <col min="16134" max="16134" width="24" style="63" customWidth="1"/>
    <col min="16135" max="16135" width="9.42578125" style="63" customWidth="1"/>
    <col min="16136" max="16136" width="20.5703125" style="63" bestFit="1" customWidth="1"/>
    <col min="16137" max="16137" width="18.85546875" style="63" customWidth="1"/>
    <col min="16138" max="16138" width="18.42578125" style="63" customWidth="1"/>
    <col min="16139" max="16140" width="18.5703125" style="63" customWidth="1"/>
    <col min="16141" max="16141" width="19" style="63" customWidth="1"/>
    <col min="16142" max="16142" width="18" style="63" bestFit="1" customWidth="1"/>
    <col min="16143" max="16143" width="18.42578125" style="63" bestFit="1" customWidth="1"/>
    <col min="16144" max="16144" width="17.85546875" style="63" customWidth="1"/>
    <col min="16145" max="16145" width="13.5703125" style="63" customWidth="1"/>
    <col min="16146" max="16384" width="17.28515625" style="63"/>
  </cols>
  <sheetData>
    <row r="1" spans="2:21" x14ac:dyDescent="0.2">
      <c r="E1" s="64"/>
      <c r="K1" s="66"/>
    </row>
    <row r="2" spans="2:21" x14ac:dyDescent="0.2">
      <c r="C2" s="69" t="s">
        <v>187</v>
      </c>
      <c r="E2" s="64"/>
      <c r="F2" s="66"/>
      <c r="G2" s="66"/>
      <c r="H2" s="66"/>
      <c r="I2" s="66"/>
    </row>
    <row r="3" spans="2:21" x14ac:dyDescent="0.2">
      <c r="C3" s="69" t="s">
        <v>188</v>
      </c>
      <c r="D3" s="70"/>
      <c r="E3" s="71"/>
      <c r="F3" s="72"/>
      <c r="N3" s="73"/>
      <c r="P3" s="143" t="s">
        <v>189</v>
      </c>
      <c r="Q3" s="143"/>
      <c r="R3" s="143"/>
    </row>
    <row r="4" spans="2:21" s="79" customFormat="1" ht="44.25" customHeight="1" x14ac:dyDescent="0.25">
      <c r="B4" s="50" t="s">
        <v>190</v>
      </c>
      <c r="C4" s="50" t="s">
        <v>191</v>
      </c>
      <c r="D4" s="50" t="s">
        <v>192</v>
      </c>
      <c r="E4" s="74" t="s">
        <v>193</v>
      </c>
      <c r="F4" s="74" t="s">
        <v>194</v>
      </c>
      <c r="G4" s="51" t="s">
        <v>195</v>
      </c>
      <c r="H4" s="51" t="s">
        <v>196</v>
      </c>
      <c r="I4" s="51" t="s">
        <v>197</v>
      </c>
      <c r="J4" s="51" t="s">
        <v>8</v>
      </c>
      <c r="K4" s="51" t="s">
        <v>198</v>
      </c>
      <c r="L4" s="51" t="s">
        <v>199</v>
      </c>
      <c r="M4" s="75"/>
      <c r="N4" s="76" t="s">
        <v>200</v>
      </c>
      <c r="O4" s="76" t="s">
        <v>201</v>
      </c>
      <c r="P4" s="77" t="s">
        <v>194</v>
      </c>
      <c r="Q4" s="75" t="s">
        <v>202</v>
      </c>
      <c r="R4" s="76" t="s">
        <v>189</v>
      </c>
      <c r="S4" s="76" t="s">
        <v>203</v>
      </c>
      <c r="T4" s="76" t="s">
        <v>204</v>
      </c>
      <c r="U4" s="78"/>
    </row>
    <row r="5" spans="2:21" x14ac:dyDescent="0.2">
      <c r="B5" s="80">
        <v>1</v>
      </c>
      <c r="C5" s="81" t="s">
        <v>205</v>
      </c>
      <c r="D5" s="82">
        <v>0</v>
      </c>
      <c r="E5" s="83">
        <v>47181166</v>
      </c>
      <c r="F5" s="84"/>
      <c r="G5" s="84"/>
      <c r="H5" s="84"/>
      <c r="I5" s="84"/>
      <c r="J5" s="85">
        <f>E5+F5+G5-H5</f>
        <v>47181166</v>
      </c>
      <c r="K5" s="85">
        <f>(E5+F5-H5)*D5+(G5*D5/2)</f>
        <v>0</v>
      </c>
      <c r="L5" s="84">
        <f>J5-K5</f>
        <v>47181166</v>
      </c>
      <c r="M5" s="86"/>
      <c r="N5" s="67">
        <v>47181166</v>
      </c>
      <c r="U5" s="65">
        <f t="shared" ref="U5:U47" si="0">SUM(N5:T5)-J5</f>
        <v>0</v>
      </c>
    </row>
    <row r="6" spans="2:21" x14ac:dyDescent="0.2">
      <c r="B6" s="80">
        <v>2</v>
      </c>
      <c r="C6" s="81" t="s">
        <v>206</v>
      </c>
      <c r="D6" s="82">
        <v>0.1</v>
      </c>
      <c r="E6" s="83">
        <v>23560.55</v>
      </c>
      <c r="F6" s="84"/>
      <c r="G6" s="84"/>
      <c r="H6" s="84"/>
      <c r="I6" s="84"/>
      <c r="J6" s="85">
        <f t="shared" ref="J6:J74" si="1">E6+F6+G6-H6</f>
        <v>23560.55</v>
      </c>
      <c r="K6" s="85">
        <f t="shared" ref="K6:K74" si="2">(E6+F6-H6)*D6+(G6*D6/2)</f>
        <v>2356.0549999999998</v>
      </c>
      <c r="L6" s="84">
        <f t="shared" ref="L6:L74" si="3">J6-K6</f>
        <v>21204.494999999999</v>
      </c>
      <c r="M6" s="86"/>
      <c r="N6" s="67">
        <v>23560.55</v>
      </c>
      <c r="U6" s="65">
        <f t="shared" si="0"/>
        <v>0</v>
      </c>
    </row>
    <row r="7" spans="2:21" x14ac:dyDescent="0.2">
      <c r="B7" s="80">
        <v>3</v>
      </c>
      <c r="C7" s="81" t="s">
        <v>207</v>
      </c>
      <c r="D7" s="82">
        <v>0.15</v>
      </c>
      <c r="E7" s="83">
        <v>1060684.1200000001</v>
      </c>
      <c r="F7" s="83"/>
      <c r="G7" s="84">
        <v>248000</v>
      </c>
      <c r="H7" s="85"/>
      <c r="I7" s="85"/>
      <c r="J7" s="85">
        <f t="shared" si="1"/>
        <v>1308684.1200000001</v>
      </c>
      <c r="K7" s="85">
        <f t="shared" si="2"/>
        <v>177702.61800000002</v>
      </c>
      <c r="L7" s="84">
        <f t="shared" si="3"/>
        <v>1130981.5020000001</v>
      </c>
      <c r="M7" s="86"/>
      <c r="N7" s="67">
        <v>1250246.6200000001</v>
      </c>
      <c r="T7" s="67">
        <v>58437.5</v>
      </c>
      <c r="U7" s="65">
        <f t="shared" si="0"/>
        <v>0</v>
      </c>
    </row>
    <row r="8" spans="2:21" x14ac:dyDescent="0.2">
      <c r="B8" s="80">
        <v>4</v>
      </c>
      <c r="C8" s="81" t="s">
        <v>208</v>
      </c>
      <c r="D8" s="82">
        <v>0.1</v>
      </c>
      <c r="E8" s="83">
        <v>4297318.7300000004</v>
      </c>
      <c r="F8" s="85"/>
      <c r="G8" s="85"/>
      <c r="H8" s="85"/>
      <c r="I8" s="85"/>
      <c r="J8" s="85">
        <f t="shared" si="1"/>
        <v>4297318.7300000004</v>
      </c>
      <c r="K8" s="85">
        <f t="shared" si="2"/>
        <v>429731.87300000008</v>
      </c>
      <c r="L8" s="84">
        <f t="shared" si="3"/>
        <v>3867586.8570000003</v>
      </c>
      <c r="M8" s="86"/>
      <c r="N8" s="67">
        <v>4297318.7300000004</v>
      </c>
      <c r="U8" s="65">
        <f t="shared" si="0"/>
        <v>0</v>
      </c>
    </row>
    <row r="9" spans="2:21" x14ac:dyDescent="0.2">
      <c r="B9" s="80">
        <v>5</v>
      </c>
      <c r="C9" s="81" t="s">
        <v>209</v>
      </c>
      <c r="D9" s="82">
        <v>0.4</v>
      </c>
      <c r="E9" s="83"/>
      <c r="F9" s="85"/>
      <c r="G9" s="85">
        <v>96500</v>
      </c>
      <c r="H9" s="85"/>
      <c r="I9" s="85"/>
      <c r="J9" s="85">
        <f t="shared" si="1"/>
        <v>96500</v>
      </c>
      <c r="K9" s="85">
        <f t="shared" si="2"/>
        <v>19300</v>
      </c>
      <c r="L9" s="84">
        <f t="shared" si="3"/>
        <v>77200</v>
      </c>
      <c r="M9" s="86"/>
      <c r="N9" s="67">
        <v>96500</v>
      </c>
      <c r="U9" s="65">
        <f t="shared" si="0"/>
        <v>0</v>
      </c>
    </row>
    <row r="10" spans="2:21" x14ac:dyDescent="0.2">
      <c r="B10" s="80">
        <v>6</v>
      </c>
      <c r="C10" s="87" t="s">
        <v>210</v>
      </c>
      <c r="D10" s="82">
        <v>0.1</v>
      </c>
      <c r="E10" s="83">
        <v>411240.39</v>
      </c>
      <c r="F10" s="85"/>
      <c r="G10" s="84"/>
      <c r="H10" s="85"/>
      <c r="I10" s="85"/>
      <c r="J10" s="85">
        <f t="shared" si="1"/>
        <v>411240.39</v>
      </c>
      <c r="K10" s="85">
        <f t="shared" si="2"/>
        <v>41124.039000000004</v>
      </c>
      <c r="L10" s="84">
        <f t="shared" si="3"/>
        <v>370116.35100000002</v>
      </c>
      <c r="M10" s="86"/>
      <c r="N10" s="67">
        <v>411240.39</v>
      </c>
      <c r="U10" s="65">
        <f t="shared" si="0"/>
        <v>0</v>
      </c>
    </row>
    <row r="11" spans="2:21" x14ac:dyDescent="0.2">
      <c r="B11" s="80">
        <v>7</v>
      </c>
      <c r="C11" s="81" t="s">
        <v>211</v>
      </c>
      <c r="D11" s="82">
        <v>0.1</v>
      </c>
      <c r="E11" s="83">
        <v>120249630.95</v>
      </c>
      <c r="F11" s="83">
        <v>2746200.95</v>
      </c>
      <c r="G11" s="83">
        <v>572700.28</v>
      </c>
      <c r="H11" s="84"/>
      <c r="I11" s="84"/>
      <c r="J11" s="85">
        <f t="shared" si="1"/>
        <v>123568532.18000001</v>
      </c>
      <c r="K11" s="85">
        <f t="shared" si="2"/>
        <v>12328218.204000002</v>
      </c>
      <c r="L11" s="84">
        <f t="shared" si="3"/>
        <v>111240313.97600001</v>
      </c>
      <c r="M11" s="86"/>
      <c r="N11" s="67">
        <v>123568532.19</v>
      </c>
      <c r="U11" s="65">
        <f t="shared" si="0"/>
        <v>9.9999904632568359E-3</v>
      </c>
    </row>
    <row r="12" spans="2:21" x14ac:dyDescent="0.2">
      <c r="B12" s="80">
        <v>8</v>
      </c>
      <c r="C12" s="81" t="s">
        <v>212</v>
      </c>
      <c r="D12" s="82">
        <v>0.15</v>
      </c>
      <c r="E12" s="83">
        <v>29291.14</v>
      </c>
      <c r="F12" s="83"/>
      <c r="G12" s="83"/>
      <c r="H12" s="84"/>
      <c r="I12" s="84"/>
      <c r="J12" s="85">
        <f t="shared" si="1"/>
        <v>29291.14</v>
      </c>
      <c r="K12" s="85">
        <f t="shared" si="2"/>
        <v>4393.6709999999994</v>
      </c>
      <c r="L12" s="84">
        <f t="shared" si="3"/>
        <v>24897.469000000001</v>
      </c>
      <c r="M12" s="86"/>
      <c r="N12" s="67">
        <v>29291.14</v>
      </c>
      <c r="U12" s="65">
        <f t="shared" si="0"/>
        <v>0</v>
      </c>
    </row>
    <row r="13" spans="2:21" x14ac:dyDescent="0.2">
      <c r="B13" s="80">
        <v>9</v>
      </c>
      <c r="C13" s="81" t="s">
        <v>213</v>
      </c>
      <c r="D13" s="82">
        <v>0.15</v>
      </c>
      <c r="E13" s="83"/>
      <c r="F13" s="83">
        <v>24107.14</v>
      </c>
      <c r="G13" s="83">
        <v>2892.86</v>
      </c>
      <c r="H13" s="84"/>
      <c r="I13" s="84"/>
      <c r="J13" s="85">
        <f t="shared" si="1"/>
        <v>27000</v>
      </c>
      <c r="K13" s="85">
        <f t="shared" si="2"/>
        <v>3833.0355</v>
      </c>
      <c r="L13" s="84">
        <f t="shared" si="3"/>
        <v>23166.964500000002</v>
      </c>
      <c r="M13" s="86"/>
      <c r="N13" s="67">
        <v>27000</v>
      </c>
      <c r="U13" s="65">
        <f t="shared" si="0"/>
        <v>0</v>
      </c>
    </row>
    <row r="14" spans="2:21" x14ac:dyDescent="0.2">
      <c r="B14" s="80">
        <v>10</v>
      </c>
      <c r="C14" s="81" t="s">
        <v>214</v>
      </c>
      <c r="D14" s="82">
        <v>0.15</v>
      </c>
      <c r="E14" s="83">
        <v>426851.75</v>
      </c>
      <c r="F14" s="83"/>
      <c r="G14" s="83">
        <v>46081</v>
      </c>
      <c r="H14" s="85"/>
      <c r="I14" s="85"/>
      <c r="J14" s="85">
        <f t="shared" si="1"/>
        <v>472932.75</v>
      </c>
      <c r="K14" s="85">
        <f t="shared" si="2"/>
        <v>67483.837499999994</v>
      </c>
      <c r="L14" s="84">
        <f t="shared" si="3"/>
        <v>405448.91249999998</v>
      </c>
      <c r="M14" s="86"/>
      <c r="N14" s="67">
        <v>472932.75</v>
      </c>
      <c r="U14" s="65">
        <f t="shared" si="0"/>
        <v>0</v>
      </c>
    </row>
    <row r="15" spans="2:21" x14ac:dyDescent="0.2">
      <c r="B15" s="80">
        <v>11</v>
      </c>
      <c r="C15" s="81" t="s">
        <v>215</v>
      </c>
      <c r="D15" s="82">
        <v>0.4</v>
      </c>
      <c r="E15" s="83"/>
      <c r="F15" s="83">
        <v>115423.72</v>
      </c>
      <c r="G15" s="83">
        <v>236836.28</v>
      </c>
      <c r="H15" s="85"/>
      <c r="I15" s="85"/>
      <c r="J15" s="85">
        <f t="shared" si="1"/>
        <v>352260</v>
      </c>
      <c r="K15" s="85">
        <f t="shared" si="2"/>
        <v>93536.744000000006</v>
      </c>
      <c r="L15" s="84">
        <f t="shared" si="3"/>
        <v>258723.25599999999</v>
      </c>
      <c r="M15" s="86"/>
      <c r="N15" s="67">
        <v>352260</v>
      </c>
      <c r="U15" s="65">
        <f t="shared" si="0"/>
        <v>0</v>
      </c>
    </row>
    <row r="16" spans="2:21" x14ac:dyDescent="0.2">
      <c r="B16" s="80">
        <v>12</v>
      </c>
      <c r="C16" s="81" t="s">
        <v>216</v>
      </c>
      <c r="D16" s="82">
        <v>0</v>
      </c>
      <c r="E16" s="83">
        <v>165896630.94</v>
      </c>
      <c r="F16" s="83">
        <v>9386045.5600000005</v>
      </c>
      <c r="G16" s="83">
        <v>18703385.920000002</v>
      </c>
      <c r="H16" s="85"/>
      <c r="I16" s="85"/>
      <c r="J16" s="85">
        <f t="shared" si="1"/>
        <v>193986062.42000002</v>
      </c>
      <c r="K16" s="85">
        <f t="shared" si="2"/>
        <v>0</v>
      </c>
      <c r="L16" s="84">
        <f t="shared" si="3"/>
        <v>193986062.42000002</v>
      </c>
      <c r="M16" s="86"/>
      <c r="N16" s="67">
        <v>170915063.94999999</v>
      </c>
      <c r="O16" s="68">
        <v>2665027</v>
      </c>
      <c r="R16" s="67">
        <v>20405971.469999999</v>
      </c>
      <c r="U16" s="65">
        <f t="shared" si="0"/>
        <v>0</v>
      </c>
    </row>
    <row r="17" spans="2:26" x14ac:dyDescent="0.2">
      <c r="B17" s="80">
        <v>13</v>
      </c>
      <c r="C17" s="81" t="s">
        <v>217</v>
      </c>
      <c r="D17" s="82">
        <v>0.15</v>
      </c>
      <c r="E17" s="83">
        <v>38416.94</v>
      </c>
      <c r="F17" s="85">
        <v>21575</v>
      </c>
      <c r="G17" s="83">
        <v>16534</v>
      </c>
      <c r="H17" s="85"/>
      <c r="I17" s="85"/>
      <c r="J17" s="85">
        <f t="shared" si="1"/>
        <v>76525.94</v>
      </c>
      <c r="K17" s="85">
        <f t="shared" si="2"/>
        <v>10238.840999999999</v>
      </c>
      <c r="L17" s="84">
        <f t="shared" si="3"/>
        <v>66287.099000000002</v>
      </c>
      <c r="M17" s="86"/>
      <c r="N17" s="67">
        <v>76525.94</v>
      </c>
      <c r="U17" s="65">
        <f t="shared" si="0"/>
        <v>0</v>
      </c>
    </row>
    <row r="18" spans="2:26" x14ac:dyDescent="0.2">
      <c r="B18" s="80">
        <v>14</v>
      </c>
      <c r="C18" s="81" t="s">
        <v>218</v>
      </c>
      <c r="D18" s="82">
        <v>0.15</v>
      </c>
      <c r="E18" s="83">
        <v>7070.86</v>
      </c>
      <c r="F18" s="85"/>
      <c r="G18" s="85"/>
      <c r="H18" s="85"/>
      <c r="I18" s="85"/>
      <c r="J18" s="85">
        <f t="shared" si="1"/>
        <v>7070.86</v>
      </c>
      <c r="K18" s="85">
        <f t="shared" si="2"/>
        <v>1060.6289999999999</v>
      </c>
      <c r="L18" s="84">
        <f t="shared" si="3"/>
        <v>6010.2309999999998</v>
      </c>
      <c r="M18" s="86"/>
      <c r="N18" s="67">
        <v>7070.86</v>
      </c>
      <c r="U18" s="65">
        <f t="shared" si="0"/>
        <v>0</v>
      </c>
    </row>
    <row r="19" spans="2:26" x14ac:dyDescent="0.2">
      <c r="B19" s="80">
        <v>15</v>
      </c>
      <c r="C19" s="87" t="s">
        <v>219</v>
      </c>
      <c r="D19" s="82">
        <v>0.1</v>
      </c>
      <c r="E19" s="83">
        <v>1859422.28</v>
      </c>
      <c r="F19" s="85"/>
      <c r="G19" s="85"/>
      <c r="H19" s="85"/>
      <c r="I19" s="85"/>
      <c r="J19" s="85">
        <f t="shared" si="1"/>
        <v>1859422.28</v>
      </c>
      <c r="K19" s="85">
        <f t="shared" si="2"/>
        <v>185942.228</v>
      </c>
      <c r="L19" s="84">
        <f t="shared" si="3"/>
        <v>1673480.0520000001</v>
      </c>
      <c r="M19" s="86"/>
      <c r="N19" s="67">
        <v>1859422.28</v>
      </c>
      <c r="U19" s="65">
        <f t="shared" si="0"/>
        <v>0</v>
      </c>
    </row>
    <row r="20" spans="2:26" x14ac:dyDescent="0.2">
      <c r="B20" s="80">
        <v>16</v>
      </c>
      <c r="C20" s="81" t="s">
        <v>220</v>
      </c>
      <c r="D20" s="82">
        <v>0.4</v>
      </c>
      <c r="E20" s="83">
        <v>613457.55000000005</v>
      </c>
      <c r="F20" s="83">
        <v>459194.84</v>
      </c>
      <c r="G20" s="83">
        <v>2593017.7999999998</v>
      </c>
      <c r="H20" s="85"/>
      <c r="I20" s="85"/>
      <c r="J20" s="85">
        <f t="shared" si="1"/>
        <v>3665670.19</v>
      </c>
      <c r="K20" s="85">
        <f t="shared" si="2"/>
        <v>947664.51600000006</v>
      </c>
      <c r="L20" s="84">
        <f t="shared" si="3"/>
        <v>2718005.6739999996</v>
      </c>
      <c r="M20" s="86"/>
      <c r="N20" s="67">
        <v>3645585.19</v>
      </c>
      <c r="T20" s="67">
        <v>20085</v>
      </c>
      <c r="U20" s="65">
        <f t="shared" si="0"/>
        <v>0</v>
      </c>
    </row>
    <row r="21" spans="2:26" x14ac:dyDescent="0.2">
      <c r="B21" s="80">
        <v>17</v>
      </c>
      <c r="C21" s="81" t="s">
        <v>221</v>
      </c>
      <c r="D21" s="82">
        <v>0.4</v>
      </c>
      <c r="E21" s="83">
        <v>631934.67000000004</v>
      </c>
      <c r="F21" s="83">
        <v>250748.65</v>
      </c>
      <c r="G21" s="83">
        <v>458349.56</v>
      </c>
      <c r="H21" s="85"/>
      <c r="I21" s="85"/>
      <c r="J21" s="85">
        <f t="shared" si="1"/>
        <v>1341032.8800000001</v>
      </c>
      <c r="K21" s="85">
        <f t="shared" si="2"/>
        <v>444743.24000000005</v>
      </c>
      <c r="L21" s="84">
        <f t="shared" si="3"/>
        <v>896289.64000000013</v>
      </c>
      <c r="M21" s="86"/>
      <c r="N21" s="67">
        <v>1341032.8799999999</v>
      </c>
      <c r="U21" s="65">
        <f t="shared" si="0"/>
        <v>0</v>
      </c>
    </row>
    <row r="22" spans="2:26" x14ac:dyDescent="0.2">
      <c r="B22" s="80">
        <v>18</v>
      </c>
      <c r="C22" s="81" t="s">
        <v>222</v>
      </c>
      <c r="D22" s="82">
        <v>0.4</v>
      </c>
      <c r="E22" s="83">
        <v>394267.7</v>
      </c>
      <c r="F22" s="85"/>
      <c r="G22" s="84">
        <v>4148</v>
      </c>
      <c r="H22" s="85"/>
      <c r="I22" s="85"/>
      <c r="J22" s="85">
        <f t="shared" si="1"/>
        <v>398415.7</v>
      </c>
      <c r="K22" s="85">
        <f t="shared" si="2"/>
        <v>158536.68000000002</v>
      </c>
      <c r="L22" s="84">
        <f t="shared" si="3"/>
        <v>239879.02</v>
      </c>
      <c r="M22" s="86"/>
      <c r="N22" s="67">
        <v>398415.7</v>
      </c>
      <c r="U22" s="65">
        <f t="shared" si="0"/>
        <v>0</v>
      </c>
    </row>
    <row r="23" spans="2:26" x14ac:dyDescent="0.2">
      <c r="B23" s="80">
        <v>19</v>
      </c>
      <c r="C23" s="81" t="s">
        <v>223</v>
      </c>
      <c r="D23" s="82">
        <v>0.15</v>
      </c>
      <c r="E23" s="83">
        <v>442071.29</v>
      </c>
      <c r="F23" s="85"/>
      <c r="G23" s="83">
        <v>102070</v>
      </c>
      <c r="H23" s="85"/>
      <c r="I23" s="85"/>
      <c r="J23" s="85">
        <f t="shared" si="1"/>
        <v>544141.29</v>
      </c>
      <c r="K23" s="85">
        <f t="shared" si="2"/>
        <v>73965.943499999994</v>
      </c>
      <c r="L23" s="84">
        <f t="shared" si="3"/>
        <v>470175.34650000004</v>
      </c>
      <c r="M23" s="86"/>
      <c r="N23" s="67">
        <v>544141.29</v>
      </c>
      <c r="U23" s="65">
        <f t="shared" si="0"/>
        <v>0</v>
      </c>
    </row>
    <row r="24" spans="2:26" x14ac:dyDescent="0.2">
      <c r="B24" s="80">
        <v>20</v>
      </c>
      <c r="C24" s="81" t="s">
        <v>224</v>
      </c>
      <c r="D24" s="82">
        <v>0.4</v>
      </c>
      <c r="E24" s="83">
        <v>637881.77</v>
      </c>
      <c r="F24" s="83">
        <v>314012</v>
      </c>
      <c r="G24" s="83">
        <v>84561</v>
      </c>
      <c r="H24" s="85"/>
      <c r="I24" s="85"/>
      <c r="J24" s="85">
        <f t="shared" si="1"/>
        <v>1036454.77</v>
      </c>
      <c r="K24" s="85">
        <f t="shared" si="2"/>
        <v>397669.70800000004</v>
      </c>
      <c r="L24" s="84">
        <f t="shared" si="3"/>
        <v>638785.06199999992</v>
      </c>
      <c r="M24" s="86"/>
      <c r="N24" s="67">
        <v>1036454.77</v>
      </c>
      <c r="U24" s="65">
        <f t="shared" si="0"/>
        <v>0</v>
      </c>
      <c r="Z24" s="63">
        <v>1862</v>
      </c>
    </row>
    <row r="25" spans="2:26" x14ac:dyDescent="0.2">
      <c r="B25" s="80">
        <v>21</v>
      </c>
      <c r="C25" s="81" t="s">
        <v>225</v>
      </c>
      <c r="D25" s="82">
        <v>0.15</v>
      </c>
      <c r="E25" s="83">
        <v>6537.19</v>
      </c>
      <c r="F25" s="85"/>
      <c r="G25" s="83"/>
      <c r="H25" s="85"/>
      <c r="I25" s="85"/>
      <c r="J25" s="85">
        <f t="shared" si="1"/>
        <v>6537.19</v>
      </c>
      <c r="K25" s="85">
        <f t="shared" si="2"/>
        <v>980.57849999999985</v>
      </c>
      <c r="L25" s="84">
        <f t="shared" si="3"/>
        <v>5556.6115</v>
      </c>
      <c r="M25" s="86"/>
      <c r="N25" s="67">
        <v>6537.19</v>
      </c>
      <c r="U25" s="65">
        <f t="shared" si="0"/>
        <v>0</v>
      </c>
      <c r="Z25" s="63">
        <v>55748</v>
      </c>
    </row>
    <row r="26" spans="2:26" x14ac:dyDescent="0.2">
      <c r="B26" s="80">
        <v>22</v>
      </c>
      <c r="C26" s="81" t="s">
        <v>226</v>
      </c>
      <c r="D26" s="82">
        <v>0.15</v>
      </c>
      <c r="E26" s="83">
        <v>69259.53</v>
      </c>
      <c r="F26" s="85"/>
      <c r="G26" s="83"/>
      <c r="H26" s="85"/>
      <c r="I26" s="85"/>
      <c r="J26" s="85">
        <f t="shared" si="1"/>
        <v>69259.53</v>
      </c>
      <c r="K26" s="85">
        <f t="shared" si="2"/>
        <v>10388.9295</v>
      </c>
      <c r="L26" s="84">
        <f t="shared" si="3"/>
        <v>58870.6005</v>
      </c>
      <c r="M26" s="86"/>
      <c r="N26" s="67">
        <v>69259.53</v>
      </c>
      <c r="U26" s="65">
        <f t="shared" si="0"/>
        <v>0</v>
      </c>
      <c r="Z26" s="63">
        <v>57836</v>
      </c>
    </row>
    <row r="27" spans="2:26" x14ac:dyDescent="0.2">
      <c r="B27" s="80">
        <v>23</v>
      </c>
      <c r="C27" s="81" t="s">
        <v>227</v>
      </c>
      <c r="D27" s="82">
        <v>0.15</v>
      </c>
      <c r="E27" s="83">
        <v>91575</v>
      </c>
      <c r="F27" s="85"/>
      <c r="G27" s="83"/>
      <c r="H27" s="85"/>
      <c r="I27" s="85"/>
      <c r="J27" s="85">
        <f t="shared" si="1"/>
        <v>91575</v>
      </c>
      <c r="K27" s="85">
        <f t="shared" si="2"/>
        <v>13736.25</v>
      </c>
      <c r="L27" s="84">
        <f t="shared" si="3"/>
        <v>77838.75</v>
      </c>
      <c r="M27" s="86"/>
      <c r="N27" s="67">
        <v>91575</v>
      </c>
      <c r="U27" s="65">
        <f t="shared" si="0"/>
        <v>0</v>
      </c>
    </row>
    <row r="28" spans="2:26" x14ac:dyDescent="0.2">
      <c r="B28" s="80">
        <v>24</v>
      </c>
      <c r="C28" s="81" t="s">
        <v>228</v>
      </c>
      <c r="D28" s="82">
        <v>0.15</v>
      </c>
      <c r="E28" s="83">
        <v>1606882.63</v>
      </c>
      <c r="F28" s="85"/>
      <c r="G28" s="83"/>
      <c r="H28" s="85"/>
      <c r="I28" s="85"/>
      <c r="J28" s="85">
        <f t="shared" si="1"/>
        <v>1606882.63</v>
      </c>
      <c r="K28" s="85">
        <f t="shared" si="2"/>
        <v>241032.39449999997</v>
      </c>
      <c r="L28" s="84">
        <f t="shared" si="3"/>
        <v>1365850.2355</v>
      </c>
      <c r="M28" s="86"/>
      <c r="N28" s="67">
        <v>646354.46</v>
      </c>
      <c r="R28" s="67">
        <v>960528.17</v>
      </c>
      <c r="U28" s="65">
        <f t="shared" si="0"/>
        <v>0</v>
      </c>
      <c r="Z28" s="63">
        <v>4176</v>
      </c>
    </row>
    <row r="29" spans="2:26" x14ac:dyDescent="0.2">
      <c r="B29" s="80">
        <v>25</v>
      </c>
      <c r="C29" s="81" t="s">
        <v>229</v>
      </c>
      <c r="D29" s="82">
        <v>0.1</v>
      </c>
      <c r="E29" s="83">
        <v>3585176.1</v>
      </c>
      <c r="F29" s="83">
        <v>99240</v>
      </c>
      <c r="G29" s="83"/>
      <c r="H29" s="83"/>
      <c r="I29" s="85"/>
      <c r="J29" s="85">
        <f t="shared" si="1"/>
        <v>3684416.1</v>
      </c>
      <c r="K29" s="85">
        <f t="shared" si="2"/>
        <v>368441.61000000004</v>
      </c>
      <c r="L29" s="84">
        <f t="shared" si="3"/>
        <v>3315974.49</v>
      </c>
      <c r="M29" s="86"/>
      <c r="N29" s="67">
        <v>3654325.5</v>
      </c>
      <c r="R29" s="67">
        <f>18900+11190.6</f>
        <v>30090.6</v>
      </c>
      <c r="U29" s="65">
        <f t="shared" si="0"/>
        <v>0</v>
      </c>
      <c r="Z29" s="63">
        <v>20880</v>
      </c>
    </row>
    <row r="30" spans="2:26" x14ac:dyDescent="0.2">
      <c r="B30" s="80">
        <v>26</v>
      </c>
      <c r="C30" s="81" t="s">
        <v>230</v>
      </c>
      <c r="D30" s="82">
        <v>0.1</v>
      </c>
      <c r="E30" s="83">
        <v>6610652.0499999998</v>
      </c>
      <c r="F30" s="83">
        <v>818853.23</v>
      </c>
      <c r="G30" s="83">
        <v>393797.98</v>
      </c>
      <c r="H30" s="83">
        <v>51677.83</v>
      </c>
      <c r="I30" s="85"/>
      <c r="J30" s="85">
        <f t="shared" si="1"/>
        <v>7771625.4299999997</v>
      </c>
      <c r="K30" s="85">
        <f t="shared" si="2"/>
        <v>757472.64399999997</v>
      </c>
      <c r="L30" s="84">
        <f t="shared" si="3"/>
        <v>7014152.7859999994</v>
      </c>
      <c r="M30" s="86"/>
      <c r="N30" s="67">
        <v>7771625.4299999997</v>
      </c>
      <c r="U30" s="65">
        <f t="shared" si="0"/>
        <v>0</v>
      </c>
      <c r="Z30" s="63">
        <v>1000</v>
      </c>
    </row>
    <row r="31" spans="2:26" x14ac:dyDescent="0.2">
      <c r="B31" s="80">
        <v>27</v>
      </c>
      <c r="C31" s="81" t="s">
        <v>231</v>
      </c>
      <c r="D31" s="82">
        <v>0.15</v>
      </c>
      <c r="E31" s="83">
        <v>68467.5</v>
      </c>
      <c r="F31" s="85"/>
      <c r="G31" s="83"/>
      <c r="H31" s="85"/>
      <c r="I31" s="85"/>
      <c r="J31" s="85">
        <f t="shared" si="1"/>
        <v>68467.5</v>
      </c>
      <c r="K31" s="85">
        <f t="shared" si="2"/>
        <v>10270.125</v>
      </c>
      <c r="L31" s="84">
        <f t="shared" si="3"/>
        <v>58197.375</v>
      </c>
      <c r="M31" s="86"/>
      <c r="N31" s="67">
        <v>68467.5</v>
      </c>
      <c r="U31" s="65">
        <f t="shared" si="0"/>
        <v>0</v>
      </c>
      <c r="Z31" s="63">
        <f>57836*10</f>
        <v>578360</v>
      </c>
    </row>
    <row r="32" spans="2:26" x14ac:dyDescent="0.2">
      <c r="B32" s="80">
        <v>28</v>
      </c>
      <c r="C32" s="81" t="s">
        <v>232</v>
      </c>
      <c r="D32" s="82">
        <v>0.15</v>
      </c>
      <c r="E32" s="83">
        <v>677.92</v>
      </c>
      <c r="F32" s="85"/>
      <c r="G32" s="85"/>
      <c r="H32" s="85"/>
      <c r="I32" s="85"/>
      <c r="J32" s="85">
        <f t="shared" si="1"/>
        <v>677.92</v>
      </c>
      <c r="K32" s="85">
        <f t="shared" si="2"/>
        <v>101.68799999999999</v>
      </c>
      <c r="L32" s="84">
        <f t="shared" si="3"/>
        <v>576.23199999999997</v>
      </c>
      <c r="M32" s="86"/>
      <c r="N32" s="67">
        <v>677.92</v>
      </c>
      <c r="U32" s="65">
        <f t="shared" si="0"/>
        <v>0</v>
      </c>
      <c r="Z32" s="63">
        <f>SUM(Z24:Z31)</f>
        <v>719862</v>
      </c>
    </row>
    <row r="33" spans="2:21" x14ac:dyDescent="0.2">
      <c r="B33" s="80">
        <v>29</v>
      </c>
      <c r="C33" s="81" t="s">
        <v>233</v>
      </c>
      <c r="D33" s="82">
        <v>0.15</v>
      </c>
      <c r="E33" s="83">
        <v>235717.43</v>
      </c>
      <c r="F33" s="83"/>
      <c r="G33" s="83"/>
      <c r="H33" s="85"/>
      <c r="I33" s="85"/>
      <c r="J33" s="85">
        <f t="shared" si="1"/>
        <v>235717.43</v>
      </c>
      <c r="K33" s="85">
        <f t="shared" si="2"/>
        <v>35357.614499999996</v>
      </c>
      <c r="L33" s="84">
        <f t="shared" si="3"/>
        <v>200359.8155</v>
      </c>
      <c r="M33" s="86"/>
      <c r="N33" s="67">
        <v>235717.43</v>
      </c>
      <c r="U33" s="65">
        <f t="shared" si="0"/>
        <v>0</v>
      </c>
    </row>
    <row r="34" spans="2:21" x14ac:dyDescent="0.2">
      <c r="B34" s="80">
        <v>30</v>
      </c>
      <c r="C34" s="81" t="s">
        <v>234</v>
      </c>
      <c r="D34" s="82">
        <v>0.15</v>
      </c>
      <c r="E34" s="83">
        <v>69204.03</v>
      </c>
      <c r="F34" s="83"/>
      <c r="G34" s="83"/>
      <c r="H34" s="85"/>
      <c r="I34" s="85"/>
      <c r="J34" s="85">
        <f t="shared" si="1"/>
        <v>69204.03</v>
      </c>
      <c r="K34" s="85">
        <f t="shared" si="2"/>
        <v>10380.604499999999</v>
      </c>
      <c r="L34" s="84">
        <f t="shared" si="3"/>
        <v>58823.425499999998</v>
      </c>
      <c r="M34" s="86"/>
      <c r="N34" s="67">
        <f>11404.03+57800</f>
        <v>69204.03</v>
      </c>
      <c r="U34" s="65">
        <f t="shared" si="0"/>
        <v>0</v>
      </c>
    </row>
    <row r="35" spans="2:21" x14ac:dyDescent="0.2">
      <c r="B35" s="80">
        <v>31</v>
      </c>
      <c r="C35" s="81" t="s">
        <v>235</v>
      </c>
      <c r="D35" s="82">
        <v>0.1</v>
      </c>
      <c r="E35" s="83">
        <v>20873183.41</v>
      </c>
      <c r="F35" s="83">
        <v>1057410.27</v>
      </c>
      <c r="G35" s="83">
        <v>3334439</v>
      </c>
      <c r="H35" s="85"/>
      <c r="I35" s="85"/>
      <c r="J35" s="85">
        <f t="shared" si="1"/>
        <v>25265032.68</v>
      </c>
      <c r="K35" s="85">
        <f t="shared" si="2"/>
        <v>2359781.3180000004</v>
      </c>
      <c r="L35" s="84">
        <f t="shared" si="3"/>
        <v>22905251.362</v>
      </c>
      <c r="M35" s="86"/>
      <c r="N35" s="67">
        <v>25265032.68</v>
      </c>
      <c r="U35" s="65">
        <f t="shared" si="0"/>
        <v>0</v>
      </c>
    </row>
    <row r="36" spans="2:21" x14ac:dyDescent="0.2">
      <c r="B36" s="80">
        <v>32</v>
      </c>
      <c r="C36" s="81" t="s">
        <v>236</v>
      </c>
      <c r="D36" s="82">
        <v>0.15</v>
      </c>
      <c r="E36" s="83">
        <v>295527.76</v>
      </c>
      <c r="F36" s="85"/>
      <c r="G36" s="85"/>
      <c r="H36" s="85"/>
      <c r="I36" s="85"/>
      <c r="J36" s="85">
        <f t="shared" si="1"/>
        <v>295527.76</v>
      </c>
      <c r="K36" s="85">
        <f t="shared" si="2"/>
        <v>44329.163999999997</v>
      </c>
      <c r="L36" s="84">
        <f t="shared" si="3"/>
        <v>251198.59600000002</v>
      </c>
      <c r="M36" s="86"/>
      <c r="N36" s="67">
        <v>295527.76</v>
      </c>
      <c r="U36" s="65">
        <f t="shared" si="0"/>
        <v>0</v>
      </c>
    </row>
    <row r="37" spans="2:21" x14ac:dyDescent="0.2">
      <c r="B37" s="80">
        <v>33</v>
      </c>
      <c r="C37" s="81" t="s">
        <v>237</v>
      </c>
      <c r="D37" s="82">
        <v>0.15</v>
      </c>
      <c r="E37" s="83">
        <v>164.15</v>
      </c>
      <c r="F37" s="85"/>
      <c r="G37" s="85"/>
      <c r="H37" s="85"/>
      <c r="I37" s="85"/>
      <c r="J37" s="85">
        <f t="shared" si="1"/>
        <v>164.15</v>
      </c>
      <c r="K37" s="85">
        <f t="shared" si="2"/>
        <v>24.622499999999999</v>
      </c>
      <c r="L37" s="84">
        <f t="shared" si="3"/>
        <v>139.5275</v>
      </c>
      <c r="M37" s="86"/>
      <c r="N37" s="67">
        <v>164.15</v>
      </c>
      <c r="U37" s="65">
        <f t="shared" si="0"/>
        <v>0</v>
      </c>
    </row>
    <row r="38" spans="2:21" x14ac:dyDescent="0.2">
      <c r="B38" s="80">
        <v>34</v>
      </c>
      <c r="C38" s="81" t="s">
        <v>238</v>
      </c>
      <c r="D38" s="82">
        <v>0.15</v>
      </c>
      <c r="E38" s="83">
        <v>9250</v>
      </c>
      <c r="F38" s="85"/>
      <c r="G38" s="85"/>
      <c r="H38" s="85"/>
      <c r="I38" s="85"/>
      <c r="J38" s="85">
        <f t="shared" si="1"/>
        <v>9250</v>
      </c>
      <c r="K38" s="85">
        <f t="shared" si="2"/>
        <v>1387.5</v>
      </c>
      <c r="L38" s="84">
        <f t="shared" si="3"/>
        <v>7862.5</v>
      </c>
      <c r="M38" s="86"/>
      <c r="N38" s="67">
        <v>9250</v>
      </c>
      <c r="U38" s="65">
        <f t="shared" si="0"/>
        <v>0</v>
      </c>
    </row>
    <row r="39" spans="2:21" x14ac:dyDescent="0.2">
      <c r="B39" s="80">
        <v>35</v>
      </c>
      <c r="C39" s="81" t="s">
        <v>239</v>
      </c>
      <c r="D39" s="82">
        <v>0.15</v>
      </c>
      <c r="E39" s="83">
        <v>9250</v>
      </c>
      <c r="F39" s="85"/>
      <c r="G39" s="85"/>
      <c r="H39" s="85"/>
      <c r="I39" s="85"/>
      <c r="J39" s="85">
        <f t="shared" si="1"/>
        <v>9250</v>
      </c>
      <c r="K39" s="85">
        <f t="shared" si="2"/>
        <v>1387.5</v>
      </c>
      <c r="L39" s="84">
        <f t="shared" si="3"/>
        <v>7862.5</v>
      </c>
      <c r="M39" s="86"/>
      <c r="N39" s="67">
        <v>9250</v>
      </c>
      <c r="U39" s="65">
        <f t="shared" si="0"/>
        <v>0</v>
      </c>
    </row>
    <row r="40" spans="2:21" x14ac:dyDescent="0.2">
      <c r="B40" s="80">
        <v>36</v>
      </c>
      <c r="C40" s="81" t="s">
        <v>240</v>
      </c>
      <c r="D40" s="82">
        <v>0.15</v>
      </c>
      <c r="E40" s="83"/>
      <c r="F40" s="85"/>
      <c r="G40" s="85">
        <v>8968</v>
      </c>
      <c r="H40" s="85"/>
      <c r="I40" s="85"/>
      <c r="J40" s="85">
        <f t="shared" si="1"/>
        <v>8968</v>
      </c>
      <c r="K40" s="85">
        <f t="shared" si="2"/>
        <v>672.6</v>
      </c>
      <c r="L40" s="84">
        <f t="shared" si="3"/>
        <v>8295.4</v>
      </c>
      <c r="M40" s="86"/>
      <c r="N40" s="67">
        <v>8968</v>
      </c>
      <c r="U40" s="65">
        <f t="shared" si="0"/>
        <v>0</v>
      </c>
    </row>
    <row r="41" spans="2:21" x14ac:dyDescent="0.2">
      <c r="B41" s="80">
        <v>37</v>
      </c>
      <c r="C41" s="81" t="s">
        <v>241</v>
      </c>
      <c r="D41" s="82">
        <v>0.15</v>
      </c>
      <c r="E41" s="83">
        <v>15709.2</v>
      </c>
      <c r="F41" s="85"/>
      <c r="G41" s="85"/>
      <c r="H41" s="85"/>
      <c r="I41" s="85"/>
      <c r="J41" s="85">
        <f t="shared" si="1"/>
        <v>15709.2</v>
      </c>
      <c r="K41" s="85">
        <f t="shared" si="2"/>
        <v>2356.38</v>
      </c>
      <c r="L41" s="84">
        <f t="shared" si="3"/>
        <v>13352.82</v>
      </c>
      <c r="M41" s="86"/>
      <c r="N41" s="67">
        <v>15709.2</v>
      </c>
      <c r="U41" s="65">
        <f t="shared" si="0"/>
        <v>0</v>
      </c>
    </row>
    <row r="42" spans="2:21" x14ac:dyDescent="0.2">
      <c r="B42" s="80">
        <v>38</v>
      </c>
      <c r="C42" s="81" t="s">
        <v>242</v>
      </c>
      <c r="D42" s="82">
        <v>0.15</v>
      </c>
      <c r="E42" s="83">
        <v>265224.32000000001</v>
      </c>
      <c r="F42" s="85"/>
      <c r="G42" s="85">
        <v>76111</v>
      </c>
      <c r="H42" s="85"/>
      <c r="I42" s="85"/>
      <c r="J42" s="85">
        <f t="shared" si="1"/>
        <v>341335.32</v>
      </c>
      <c r="K42" s="85">
        <f t="shared" si="2"/>
        <v>45491.972999999998</v>
      </c>
      <c r="L42" s="84">
        <f t="shared" si="3"/>
        <v>295843.34700000001</v>
      </c>
      <c r="M42" s="86"/>
      <c r="N42" s="67">
        <v>341335.32</v>
      </c>
      <c r="U42" s="65">
        <f t="shared" si="0"/>
        <v>0</v>
      </c>
    </row>
    <row r="43" spans="2:21" x14ac:dyDescent="0.2">
      <c r="B43" s="80">
        <v>39</v>
      </c>
      <c r="C43" s="81" t="s">
        <v>243</v>
      </c>
      <c r="D43" s="82">
        <v>0.4</v>
      </c>
      <c r="E43" s="83">
        <v>42173.18</v>
      </c>
      <c r="F43" s="85">
        <v>34322</v>
      </c>
      <c r="G43" s="83">
        <v>6177.96</v>
      </c>
      <c r="H43" s="85"/>
      <c r="I43" s="85"/>
      <c r="J43" s="85">
        <f t="shared" si="1"/>
        <v>82673.14</v>
      </c>
      <c r="K43" s="85">
        <f t="shared" si="2"/>
        <v>31833.664000000001</v>
      </c>
      <c r="L43" s="84">
        <f t="shared" si="3"/>
        <v>50839.475999999995</v>
      </c>
      <c r="M43" s="86"/>
      <c r="N43" s="67">
        <v>82673.14</v>
      </c>
      <c r="U43" s="65">
        <f t="shared" si="0"/>
        <v>0</v>
      </c>
    </row>
    <row r="44" spans="2:21" x14ac:dyDescent="0.2">
      <c r="B44" s="80">
        <v>40</v>
      </c>
      <c r="C44" s="81" t="s">
        <v>244</v>
      </c>
      <c r="D44" s="82">
        <v>0.15</v>
      </c>
      <c r="E44" s="83">
        <v>2107942.7200000002</v>
      </c>
      <c r="F44" s="85">
        <v>1821830.62</v>
      </c>
      <c r="G44" s="88">
        <v>342065.96</v>
      </c>
      <c r="H44" s="88"/>
      <c r="I44" s="85"/>
      <c r="J44" s="85">
        <f t="shared" si="1"/>
        <v>4271839.3000000007</v>
      </c>
      <c r="K44" s="85">
        <f t="shared" si="2"/>
        <v>615120.94800000009</v>
      </c>
      <c r="L44" s="84">
        <f t="shared" si="3"/>
        <v>3656718.3520000009</v>
      </c>
      <c r="M44" s="86"/>
      <c r="N44" s="67">
        <v>4271839.3</v>
      </c>
      <c r="U44" s="65">
        <f t="shared" si="0"/>
        <v>0</v>
      </c>
    </row>
    <row r="45" spans="2:21" x14ac:dyDescent="0.2">
      <c r="B45" s="80">
        <v>41</v>
      </c>
      <c r="C45" s="81" t="s">
        <v>245</v>
      </c>
      <c r="D45" s="82">
        <v>0.15</v>
      </c>
      <c r="E45" s="83">
        <v>137033.42000000001</v>
      </c>
      <c r="F45" s="85">
        <v>128776.23</v>
      </c>
      <c r="G45" s="85">
        <v>382104.7</v>
      </c>
      <c r="H45" s="85"/>
      <c r="I45" s="85"/>
      <c r="J45" s="85">
        <f t="shared" si="1"/>
        <v>647914.35000000009</v>
      </c>
      <c r="K45" s="85">
        <f t="shared" si="2"/>
        <v>68529.3</v>
      </c>
      <c r="L45" s="84">
        <f t="shared" si="3"/>
        <v>579385.05000000005</v>
      </c>
      <c r="M45" s="86"/>
      <c r="N45" s="67">
        <v>647914.35</v>
      </c>
      <c r="U45" s="65">
        <f t="shared" si="0"/>
        <v>0</v>
      </c>
    </row>
    <row r="46" spans="2:21" x14ac:dyDescent="0.2">
      <c r="B46" s="80">
        <v>42</v>
      </c>
      <c r="C46" s="81" t="s">
        <v>246</v>
      </c>
      <c r="D46" s="82">
        <v>0.15</v>
      </c>
      <c r="E46" s="83">
        <v>1175179.3</v>
      </c>
      <c r="F46" s="83"/>
      <c r="G46" s="85"/>
      <c r="H46" s="85"/>
      <c r="I46" s="85"/>
      <c r="J46" s="85">
        <f t="shared" si="1"/>
        <v>1175179.3</v>
      </c>
      <c r="K46" s="85">
        <f t="shared" si="2"/>
        <v>176276.89499999999</v>
      </c>
      <c r="L46" s="84">
        <f t="shared" si="3"/>
        <v>998902.40500000003</v>
      </c>
      <c r="M46" s="86"/>
      <c r="N46" s="67">
        <v>1175179.3</v>
      </c>
      <c r="U46" s="65">
        <f t="shared" si="0"/>
        <v>0</v>
      </c>
    </row>
    <row r="47" spans="2:21" x14ac:dyDescent="0.2">
      <c r="B47" s="80">
        <v>43</v>
      </c>
      <c r="C47" s="81" t="s">
        <v>247</v>
      </c>
      <c r="D47" s="82">
        <v>0.15</v>
      </c>
      <c r="E47" s="83">
        <v>7737.67</v>
      </c>
      <c r="F47" s="85"/>
      <c r="G47" s="85"/>
      <c r="H47" s="85"/>
      <c r="I47" s="85"/>
      <c r="J47" s="85">
        <f t="shared" si="1"/>
        <v>7737.67</v>
      </c>
      <c r="K47" s="85">
        <f t="shared" si="2"/>
        <v>1160.6505</v>
      </c>
      <c r="L47" s="84">
        <f t="shared" si="3"/>
        <v>6577.0195000000003</v>
      </c>
      <c r="M47" s="86"/>
      <c r="N47" s="67">
        <v>7737.67</v>
      </c>
      <c r="U47" s="65">
        <f t="shared" si="0"/>
        <v>0</v>
      </c>
    </row>
    <row r="48" spans="2:21" x14ac:dyDescent="0.2">
      <c r="B48" s="80">
        <v>44</v>
      </c>
      <c r="C48" s="81" t="s">
        <v>248</v>
      </c>
      <c r="D48" s="82">
        <v>0.4</v>
      </c>
      <c r="E48" s="83">
        <v>469358.66</v>
      </c>
      <c r="F48" s="85">
        <v>1225574</v>
      </c>
      <c r="G48" s="84">
        <v>257552</v>
      </c>
      <c r="H48" s="85">
        <v>82600</v>
      </c>
      <c r="I48" s="85"/>
      <c r="J48" s="85">
        <f t="shared" si="1"/>
        <v>1869884.66</v>
      </c>
      <c r="K48" s="85">
        <f t="shared" si="2"/>
        <v>696443.46400000004</v>
      </c>
      <c r="L48" s="84">
        <f t="shared" si="3"/>
        <v>1173441.196</v>
      </c>
      <c r="M48" s="86"/>
      <c r="N48" s="89">
        <v>1620147.66</v>
      </c>
      <c r="O48" s="68">
        <v>8181</v>
      </c>
      <c r="P48" s="68">
        <v>252427</v>
      </c>
      <c r="Q48" s="68">
        <v>82600</v>
      </c>
      <c r="R48" s="89">
        <v>241556</v>
      </c>
      <c r="U48" s="65">
        <f>SUM(N48:O48)+R48-J48</f>
        <v>0</v>
      </c>
    </row>
    <row r="49" spans="2:21" x14ac:dyDescent="0.2">
      <c r="B49" s="80">
        <v>45</v>
      </c>
      <c r="C49" s="81" t="s">
        <v>249</v>
      </c>
      <c r="D49" s="82">
        <v>0.4</v>
      </c>
      <c r="E49" s="83">
        <v>502924.2</v>
      </c>
      <c r="F49" s="85"/>
      <c r="G49" s="84">
        <v>474295</v>
      </c>
      <c r="H49" s="85"/>
      <c r="I49" s="85"/>
      <c r="J49" s="85">
        <f t="shared" si="1"/>
        <v>977219.2</v>
      </c>
      <c r="K49" s="85">
        <f t="shared" si="2"/>
        <v>296028.68000000005</v>
      </c>
      <c r="L49" s="84">
        <f t="shared" si="3"/>
        <v>681190.5199999999</v>
      </c>
      <c r="M49" s="86"/>
      <c r="N49" s="67">
        <v>977219.2</v>
      </c>
      <c r="U49" s="65">
        <f t="shared" ref="U49:U80" si="4">SUM(N49:T49)-J49</f>
        <v>0</v>
      </c>
    </row>
    <row r="50" spans="2:21" x14ac:dyDescent="0.2">
      <c r="B50" s="80">
        <v>46</v>
      </c>
      <c r="C50" s="81" t="s">
        <v>250</v>
      </c>
      <c r="D50" s="82">
        <v>0.4</v>
      </c>
      <c r="E50" s="83">
        <v>322033.2</v>
      </c>
      <c r="F50" s="85"/>
      <c r="G50" s="84"/>
      <c r="H50" s="85"/>
      <c r="I50" s="85"/>
      <c r="J50" s="85">
        <f t="shared" si="1"/>
        <v>322033.2</v>
      </c>
      <c r="K50" s="85">
        <f t="shared" si="2"/>
        <v>128813.28000000001</v>
      </c>
      <c r="L50" s="84">
        <f t="shared" si="3"/>
        <v>193219.91999999998</v>
      </c>
      <c r="M50" s="86"/>
      <c r="N50" s="67">
        <v>322033.2</v>
      </c>
      <c r="U50" s="65">
        <f t="shared" si="4"/>
        <v>0</v>
      </c>
    </row>
    <row r="51" spans="2:21" x14ac:dyDescent="0.2">
      <c r="B51" s="80">
        <v>47</v>
      </c>
      <c r="C51" s="81" t="s">
        <v>251</v>
      </c>
      <c r="D51" s="82">
        <v>0.4</v>
      </c>
      <c r="E51" s="83">
        <v>115893.72</v>
      </c>
      <c r="F51" s="83"/>
      <c r="G51" s="84"/>
      <c r="H51" s="85"/>
      <c r="I51" s="85"/>
      <c r="J51" s="85">
        <f t="shared" si="1"/>
        <v>115893.72</v>
      </c>
      <c r="K51" s="85">
        <f t="shared" si="2"/>
        <v>46357.488000000005</v>
      </c>
      <c r="L51" s="84">
        <f t="shared" si="3"/>
        <v>69536.231999999989</v>
      </c>
      <c r="M51" s="86"/>
      <c r="N51" s="67">
        <v>115893.72</v>
      </c>
      <c r="U51" s="65">
        <f t="shared" si="4"/>
        <v>0</v>
      </c>
    </row>
    <row r="52" spans="2:21" x14ac:dyDescent="0.2">
      <c r="B52" s="80">
        <v>48</v>
      </c>
      <c r="C52" s="81" t="s">
        <v>252</v>
      </c>
      <c r="D52" s="82">
        <v>0.15</v>
      </c>
      <c r="E52" s="83">
        <v>359819.11</v>
      </c>
      <c r="F52" s="83"/>
      <c r="G52" s="84"/>
      <c r="H52" s="85"/>
      <c r="I52" s="85"/>
      <c r="J52" s="85">
        <f t="shared" si="1"/>
        <v>359819.11</v>
      </c>
      <c r="K52" s="85">
        <f t="shared" si="2"/>
        <v>53972.866499999996</v>
      </c>
      <c r="L52" s="84">
        <f t="shared" si="3"/>
        <v>305846.24349999998</v>
      </c>
      <c r="M52" s="86"/>
      <c r="N52" s="67">
        <v>359819.11</v>
      </c>
      <c r="U52" s="65">
        <f t="shared" si="4"/>
        <v>0</v>
      </c>
    </row>
    <row r="53" spans="2:21" x14ac:dyDescent="0.2">
      <c r="B53" s="80">
        <v>49</v>
      </c>
      <c r="C53" s="81" t="s">
        <v>253</v>
      </c>
      <c r="D53" s="82">
        <v>0.15</v>
      </c>
      <c r="E53" s="83">
        <v>73380.820000000007</v>
      </c>
      <c r="F53" s="85"/>
      <c r="G53" s="85"/>
      <c r="H53" s="85"/>
      <c r="I53" s="85"/>
      <c r="J53" s="85">
        <f t="shared" si="1"/>
        <v>73380.820000000007</v>
      </c>
      <c r="K53" s="85">
        <f t="shared" si="2"/>
        <v>11007.123000000001</v>
      </c>
      <c r="L53" s="84">
        <f t="shared" si="3"/>
        <v>62373.697000000007</v>
      </c>
      <c r="M53" s="86"/>
      <c r="N53" s="67">
        <v>73380.820000000007</v>
      </c>
      <c r="U53" s="65">
        <f t="shared" si="4"/>
        <v>0</v>
      </c>
    </row>
    <row r="54" spans="2:21" x14ac:dyDescent="0.2">
      <c r="B54" s="80">
        <v>50</v>
      </c>
      <c r="C54" s="81" t="s">
        <v>254</v>
      </c>
      <c r="D54" s="82">
        <v>0.15</v>
      </c>
      <c r="E54" s="83">
        <v>1579759.52</v>
      </c>
      <c r="F54" s="85"/>
      <c r="G54" s="85"/>
      <c r="H54" s="85"/>
      <c r="I54" s="85"/>
      <c r="J54" s="85">
        <f t="shared" si="1"/>
        <v>1579759.52</v>
      </c>
      <c r="K54" s="85">
        <f t="shared" si="2"/>
        <v>236963.92799999999</v>
      </c>
      <c r="L54" s="84">
        <f t="shared" si="3"/>
        <v>1342795.5919999999</v>
      </c>
      <c r="M54" s="86"/>
      <c r="N54" s="67">
        <v>1579759.52</v>
      </c>
      <c r="U54" s="65">
        <f t="shared" si="4"/>
        <v>0</v>
      </c>
    </row>
    <row r="55" spans="2:21" x14ac:dyDescent="0.2">
      <c r="B55" s="80">
        <v>51</v>
      </c>
      <c r="C55" s="81" t="s">
        <v>255</v>
      </c>
      <c r="D55" s="82">
        <v>0.15</v>
      </c>
      <c r="E55" s="83">
        <v>65675</v>
      </c>
      <c r="F55" s="85"/>
      <c r="G55" s="85"/>
      <c r="H55" s="85"/>
      <c r="I55" s="85"/>
      <c r="J55" s="85">
        <f t="shared" si="1"/>
        <v>65675</v>
      </c>
      <c r="K55" s="85">
        <f t="shared" si="2"/>
        <v>9851.25</v>
      </c>
      <c r="L55" s="84">
        <f t="shared" si="3"/>
        <v>55823.75</v>
      </c>
      <c r="M55" s="86"/>
      <c r="N55" s="67">
        <v>65675</v>
      </c>
      <c r="U55" s="65">
        <f t="shared" si="4"/>
        <v>0</v>
      </c>
    </row>
    <row r="56" spans="2:21" x14ac:dyDescent="0.2">
      <c r="B56" s="80">
        <v>52</v>
      </c>
      <c r="C56" s="81" t="s">
        <v>256</v>
      </c>
      <c r="D56" s="82">
        <v>0.15</v>
      </c>
      <c r="E56" s="83">
        <v>32998.04</v>
      </c>
      <c r="F56" s="85"/>
      <c r="G56" s="85"/>
      <c r="H56" s="85"/>
      <c r="I56" s="85"/>
      <c r="J56" s="85">
        <f t="shared" si="1"/>
        <v>32998.04</v>
      </c>
      <c r="K56" s="85">
        <f t="shared" si="2"/>
        <v>4949.7060000000001</v>
      </c>
      <c r="L56" s="84">
        <f t="shared" si="3"/>
        <v>28048.334000000003</v>
      </c>
      <c r="M56" s="86"/>
      <c r="N56" s="67">
        <v>32998.04</v>
      </c>
      <c r="U56" s="65">
        <f t="shared" si="4"/>
        <v>0</v>
      </c>
    </row>
    <row r="57" spans="2:21" x14ac:dyDescent="0.2">
      <c r="B57" s="80">
        <v>53</v>
      </c>
      <c r="C57" s="81" t="s">
        <v>257</v>
      </c>
      <c r="D57" s="82">
        <v>0.15</v>
      </c>
      <c r="E57" s="83">
        <v>81773.56</v>
      </c>
      <c r="F57" s="85"/>
      <c r="G57" s="83"/>
      <c r="H57" s="85"/>
      <c r="I57" s="85"/>
      <c r="J57" s="85">
        <f t="shared" si="1"/>
        <v>81773.56</v>
      </c>
      <c r="K57" s="85">
        <f t="shared" si="2"/>
        <v>12266.034</v>
      </c>
      <c r="L57" s="84">
        <f t="shared" si="3"/>
        <v>69507.525999999998</v>
      </c>
      <c r="M57" s="86"/>
      <c r="N57" s="67">
        <v>81773.56</v>
      </c>
      <c r="U57" s="65">
        <f t="shared" si="4"/>
        <v>0</v>
      </c>
    </row>
    <row r="58" spans="2:21" x14ac:dyDescent="0.2">
      <c r="B58" s="80">
        <v>54</v>
      </c>
      <c r="C58" s="81" t="s">
        <v>258</v>
      </c>
      <c r="D58" s="82">
        <v>0.15</v>
      </c>
      <c r="E58" s="83">
        <v>15051.22</v>
      </c>
      <c r="F58" s="85"/>
      <c r="G58" s="85"/>
      <c r="H58" s="85"/>
      <c r="I58" s="85"/>
      <c r="J58" s="85">
        <f t="shared" si="1"/>
        <v>15051.22</v>
      </c>
      <c r="K58" s="85">
        <f t="shared" si="2"/>
        <v>2257.683</v>
      </c>
      <c r="L58" s="84">
        <f t="shared" si="3"/>
        <v>12793.537</v>
      </c>
      <c r="M58" s="86"/>
      <c r="N58" s="67">
        <v>15051.22</v>
      </c>
      <c r="U58" s="65">
        <f t="shared" si="4"/>
        <v>0</v>
      </c>
    </row>
    <row r="59" spans="2:21" x14ac:dyDescent="0.2">
      <c r="B59" s="80">
        <v>55</v>
      </c>
      <c r="C59" s="81" t="s">
        <v>259</v>
      </c>
      <c r="D59" s="82">
        <v>0.15</v>
      </c>
      <c r="E59" s="83">
        <v>122058.77</v>
      </c>
      <c r="F59" s="85"/>
      <c r="G59" s="85"/>
      <c r="H59" s="85"/>
      <c r="I59" s="85"/>
      <c r="J59" s="85">
        <f t="shared" si="1"/>
        <v>122058.77</v>
      </c>
      <c r="K59" s="85">
        <f t="shared" si="2"/>
        <v>18308.815500000001</v>
      </c>
      <c r="L59" s="84">
        <f t="shared" si="3"/>
        <v>103749.95450000001</v>
      </c>
      <c r="M59" s="86"/>
      <c r="N59" s="67">
        <f>68438.22+53620.55</f>
        <v>122058.77</v>
      </c>
      <c r="U59" s="65">
        <f t="shared" si="4"/>
        <v>0</v>
      </c>
    </row>
    <row r="60" spans="2:21" x14ac:dyDescent="0.2">
      <c r="B60" s="80">
        <v>56</v>
      </c>
      <c r="C60" s="81" t="s">
        <v>260</v>
      </c>
      <c r="D60" s="82">
        <v>0.15</v>
      </c>
      <c r="E60" s="83"/>
      <c r="F60" s="85"/>
      <c r="G60" s="85"/>
      <c r="H60" s="85"/>
      <c r="I60" s="85"/>
      <c r="J60" s="85">
        <f t="shared" si="1"/>
        <v>0</v>
      </c>
      <c r="K60" s="85">
        <f t="shared" si="2"/>
        <v>0</v>
      </c>
      <c r="L60" s="84">
        <f t="shared" si="3"/>
        <v>0</v>
      </c>
      <c r="M60" s="86"/>
      <c r="U60" s="65">
        <f t="shared" si="4"/>
        <v>0</v>
      </c>
    </row>
    <row r="61" spans="2:21" x14ac:dyDescent="0.2">
      <c r="B61" s="80">
        <v>57</v>
      </c>
      <c r="C61" s="81" t="s">
        <v>261</v>
      </c>
      <c r="D61" s="82">
        <v>0.15</v>
      </c>
      <c r="E61" s="83">
        <v>1008162.1</v>
      </c>
      <c r="F61" s="85"/>
      <c r="G61" s="83">
        <v>74800</v>
      </c>
      <c r="H61" s="85"/>
      <c r="I61" s="85"/>
      <c r="J61" s="85">
        <f t="shared" si="1"/>
        <v>1082962.1000000001</v>
      </c>
      <c r="K61" s="85">
        <f t="shared" si="2"/>
        <v>156834.315</v>
      </c>
      <c r="L61" s="84">
        <f t="shared" si="3"/>
        <v>926127.78500000015</v>
      </c>
      <c r="M61" s="86"/>
      <c r="N61" s="67">
        <v>1082962.1000000001</v>
      </c>
      <c r="U61" s="65">
        <f t="shared" si="4"/>
        <v>0</v>
      </c>
    </row>
    <row r="62" spans="2:21" x14ac:dyDescent="0.2">
      <c r="B62" s="80">
        <v>58</v>
      </c>
      <c r="C62" s="81" t="s">
        <v>262</v>
      </c>
      <c r="D62" s="82">
        <v>0.15</v>
      </c>
      <c r="E62" s="83">
        <v>132199.13</v>
      </c>
      <c r="F62" s="85"/>
      <c r="G62" s="83"/>
      <c r="H62" s="85"/>
      <c r="I62" s="85"/>
      <c r="J62" s="85">
        <f t="shared" si="1"/>
        <v>132199.13</v>
      </c>
      <c r="K62" s="85">
        <f t="shared" si="2"/>
        <v>19829.869500000001</v>
      </c>
      <c r="L62" s="84">
        <f t="shared" si="3"/>
        <v>112369.2605</v>
      </c>
      <c r="M62" s="86"/>
      <c r="N62" s="67">
        <v>132199.13</v>
      </c>
      <c r="U62" s="65">
        <f t="shared" si="4"/>
        <v>0</v>
      </c>
    </row>
    <row r="63" spans="2:21" x14ac:dyDescent="0.2">
      <c r="B63" s="80">
        <v>59</v>
      </c>
      <c r="C63" s="81" t="s">
        <v>263</v>
      </c>
      <c r="D63" s="82">
        <v>0.15</v>
      </c>
      <c r="E63" s="83">
        <v>504640.62</v>
      </c>
      <c r="F63" s="85"/>
      <c r="G63" s="83"/>
      <c r="H63" s="85"/>
      <c r="I63" s="85"/>
      <c r="J63" s="85">
        <f t="shared" si="1"/>
        <v>504640.62</v>
      </c>
      <c r="K63" s="85">
        <f t="shared" si="2"/>
        <v>75696.092999999993</v>
      </c>
      <c r="L63" s="84">
        <f t="shared" si="3"/>
        <v>428944.527</v>
      </c>
      <c r="M63" s="86"/>
      <c r="N63" s="67">
        <v>259196.11</v>
      </c>
      <c r="T63" s="67">
        <v>245444.5</v>
      </c>
      <c r="U63" s="65">
        <f t="shared" si="4"/>
        <v>-1.0000000009313226E-2</v>
      </c>
    </row>
    <row r="64" spans="2:21" x14ac:dyDescent="0.2">
      <c r="B64" s="80">
        <v>60</v>
      </c>
      <c r="C64" s="81" t="s">
        <v>264</v>
      </c>
      <c r="D64" s="82">
        <v>0.1</v>
      </c>
      <c r="E64" s="83">
        <v>197177.69</v>
      </c>
      <c r="F64" s="85"/>
      <c r="G64" s="85"/>
      <c r="H64" s="85"/>
      <c r="I64" s="85"/>
      <c r="J64" s="85">
        <f t="shared" si="1"/>
        <v>197177.69</v>
      </c>
      <c r="K64" s="85">
        <f t="shared" si="2"/>
        <v>19717.769</v>
      </c>
      <c r="L64" s="84">
        <f t="shared" si="3"/>
        <v>177459.921</v>
      </c>
      <c r="M64" s="86"/>
      <c r="N64" s="67">
        <v>197177.69</v>
      </c>
      <c r="U64" s="65">
        <f t="shared" si="4"/>
        <v>0</v>
      </c>
    </row>
    <row r="65" spans="2:21" x14ac:dyDescent="0.2">
      <c r="B65" s="80">
        <v>61</v>
      </c>
      <c r="C65" s="90" t="s">
        <v>265</v>
      </c>
      <c r="D65" s="82">
        <v>0.15</v>
      </c>
      <c r="E65" s="83"/>
      <c r="F65" s="85"/>
      <c r="G65" s="85">
        <v>96170</v>
      </c>
      <c r="H65" s="85"/>
      <c r="I65" s="85"/>
      <c r="J65" s="85">
        <f t="shared" si="1"/>
        <v>96170</v>
      </c>
      <c r="K65" s="85">
        <f t="shared" si="2"/>
        <v>7212.75</v>
      </c>
      <c r="L65" s="84">
        <f t="shared" si="3"/>
        <v>88957.25</v>
      </c>
      <c r="M65" s="86"/>
      <c r="N65" s="67">
        <v>96170</v>
      </c>
      <c r="U65" s="65">
        <f t="shared" si="4"/>
        <v>0</v>
      </c>
    </row>
    <row r="66" spans="2:21" x14ac:dyDescent="0.2">
      <c r="B66" s="80">
        <v>62</v>
      </c>
      <c r="C66" s="81" t="s">
        <v>266</v>
      </c>
      <c r="D66" s="82">
        <v>0.15</v>
      </c>
      <c r="E66" s="83">
        <v>3798.69</v>
      </c>
      <c r="F66" s="85"/>
      <c r="G66" s="85"/>
      <c r="H66" s="85"/>
      <c r="I66" s="85"/>
      <c r="J66" s="85">
        <f t="shared" si="1"/>
        <v>3798.69</v>
      </c>
      <c r="K66" s="85">
        <f t="shared" si="2"/>
        <v>569.80349999999999</v>
      </c>
      <c r="L66" s="84">
        <f t="shared" si="3"/>
        <v>3228.8865000000001</v>
      </c>
      <c r="M66" s="86"/>
      <c r="N66" s="67">
        <v>3798.69</v>
      </c>
      <c r="U66" s="65">
        <f t="shared" si="4"/>
        <v>0</v>
      </c>
    </row>
    <row r="67" spans="2:21" x14ac:dyDescent="0.2">
      <c r="B67" s="80">
        <v>63</v>
      </c>
      <c r="C67" s="81" t="s">
        <v>267</v>
      </c>
      <c r="D67" s="82">
        <v>0.15</v>
      </c>
      <c r="E67" s="83">
        <v>28976.28</v>
      </c>
      <c r="F67" s="85"/>
      <c r="G67" s="85">
        <v>24150</v>
      </c>
      <c r="H67" s="85"/>
      <c r="I67" s="85"/>
      <c r="J67" s="85">
        <f t="shared" si="1"/>
        <v>53126.28</v>
      </c>
      <c r="K67" s="85">
        <f t="shared" si="2"/>
        <v>6157.692</v>
      </c>
      <c r="L67" s="84">
        <f t="shared" si="3"/>
        <v>46968.587999999996</v>
      </c>
      <c r="M67" s="86"/>
      <c r="N67" s="67">
        <v>53126.28</v>
      </c>
      <c r="U67" s="65">
        <f t="shared" si="4"/>
        <v>0</v>
      </c>
    </row>
    <row r="68" spans="2:21" x14ac:dyDescent="0.2">
      <c r="B68" s="80">
        <v>64</v>
      </c>
      <c r="C68" s="81" t="s">
        <v>268</v>
      </c>
      <c r="D68" s="82">
        <v>0.15</v>
      </c>
      <c r="E68" s="83">
        <v>376628.07</v>
      </c>
      <c r="F68" s="85"/>
      <c r="G68" s="85"/>
      <c r="H68" s="85"/>
      <c r="I68" s="85"/>
      <c r="J68" s="85">
        <f t="shared" si="1"/>
        <v>376628.07</v>
      </c>
      <c r="K68" s="85">
        <f t="shared" si="2"/>
        <v>56494.210500000001</v>
      </c>
      <c r="L68" s="84">
        <f t="shared" si="3"/>
        <v>320133.85950000002</v>
      </c>
      <c r="M68" s="86"/>
      <c r="N68" s="67">
        <v>376628.07</v>
      </c>
      <c r="U68" s="65">
        <f t="shared" si="4"/>
        <v>0</v>
      </c>
    </row>
    <row r="69" spans="2:21" x14ac:dyDescent="0.2">
      <c r="B69" s="80">
        <v>65</v>
      </c>
      <c r="C69" s="81" t="s">
        <v>269</v>
      </c>
      <c r="D69" s="82">
        <v>0.15</v>
      </c>
      <c r="E69" s="83">
        <v>54075.02</v>
      </c>
      <c r="F69" s="85">
        <v>131600</v>
      </c>
      <c r="G69" s="85">
        <v>93324</v>
      </c>
      <c r="H69" s="85"/>
      <c r="I69" s="85"/>
      <c r="J69" s="85">
        <f t="shared" si="1"/>
        <v>278999.02</v>
      </c>
      <c r="K69" s="85">
        <f t="shared" si="2"/>
        <v>34850.553</v>
      </c>
      <c r="L69" s="84">
        <f t="shared" si="3"/>
        <v>244148.467</v>
      </c>
      <c r="M69" s="86"/>
      <c r="N69" s="67">
        <v>278999.02</v>
      </c>
      <c r="U69" s="65">
        <f t="shared" si="4"/>
        <v>0</v>
      </c>
    </row>
    <row r="70" spans="2:21" x14ac:dyDescent="0.2">
      <c r="B70" s="80">
        <v>66</v>
      </c>
      <c r="C70" s="81" t="s">
        <v>270</v>
      </c>
      <c r="D70" s="82">
        <v>0.4</v>
      </c>
      <c r="E70" s="83">
        <v>339.03</v>
      </c>
      <c r="F70" s="85"/>
      <c r="G70" s="85"/>
      <c r="H70" s="85"/>
      <c r="I70" s="85"/>
      <c r="J70" s="85">
        <f t="shared" si="1"/>
        <v>339.03</v>
      </c>
      <c r="K70" s="85">
        <f t="shared" si="2"/>
        <v>135.61199999999999</v>
      </c>
      <c r="L70" s="84">
        <f t="shared" si="3"/>
        <v>203.41799999999998</v>
      </c>
      <c r="M70" s="86"/>
      <c r="N70" s="67">
        <v>339.03</v>
      </c>
      <c r="U70" s="65">
        <f t="shared" si="4"/>
        <v>0</v>
      </c>
    </row>
    <row r="71" spans="2:21" x14ac:dyDescent="0.2">
      <c r="B71" s="80">
        <v>67</v>
      </c>
      <c r="C71" s="81" t="s">
        <v>271</v>
      </c>
      <c r="D71" s="82">
        <v>0.15</v>
      </c>
      <c r="E71" s="83">
        <v>21860.1</v>
      </c>
      <c r="F71" s="85"/>
      <c r="G71" s="85"/>
      <c r="H71" s="85"/>
      <c r="I71" s="85"/>
      <c r="J71" s="85">
        <f t="shared" si="1"/>
        <v>21860.1</v>
      </c>
      <c r="K71" s="85">
        <f t="shared" si="2"/>
        <v>3279.0149999999999</v>
      </c>
      <c r="L71" s="84">
        <f t="shared" si="3"/>
        <v>18581.084999999999</v>
      </c>
      <c r="M71" s="86"/>
      <c r="N71" s="67">
        <v>21860.1</v>
      </c>
      <c r="U71" s="65">
        <f t="shared" si="4"/>
        <v>0</v>
      </c>
    </row>
    <row r="72" spans="2:21" x14ac:dyDescent="0.2">
      <c r="B72" s="80">
        <v>68</v>
      </c>
      <c r="C72" s="87" t="s">
        <v>272</v>
      </c>
      <c r="D72" s="82">
        <v>0.15</v>
      </c>
      <c r="E72" s="83">
        <v>998.11</v>
      </c>
      <c r="F72" s="85"/>
      <c r="G72" s="85"/>
      <c r="H72" s="85"/>
      <c r="I72" s="85"/>
      <c r="J72" s="85">
        <f t="shared" si="1"/>
        <v>998.11</v>
      </c>
      <c r="K72" s="85">
        <f t="shared" si="2"/>
        <v>149.7165</v>
      </c>
      <c r="L72" s="84">
        <f t="shared" si="3"/>
        <v>848.39350000000002</v>
      </c>
      <c r="M72" s="86"/>
      <c r="N72" s="67">
        <v>998.11</v>
      </c>
      <c r="U72" s="65">
        <f t="shared" si="4"/>
        <v>0</v>
      </c>
    </row>
    <row r="73" spans="2:21" x14ac:dyDescent="0.2">
      <c r="B73" s="80">
        <v>69</v>
      </c>
      <c r="C73" s="81" t="s">
        <v>273</v>
      </c>
      <c r="D73" s="82">
        <v>0.15</v>
      </c>
      <c r="E73" s="83">
        <v>57681.72</v>
      </c>
      <c r="F73" s="85"/>
      <c r="G73" s="85"/>
      <c r="H73" s="85"/>
      <c r="I73" s="85"/>
      <c r="J73" s="85">
        <f t="shared" si="1"/>
        <v>57681.72</v>
      </c>
      <c r="K73" s="85">
        <f t="shared" si="2"/>
        <v>8652.2579999999998</v>
      </c>
      <c r="L73" s="84">
        <f t="shared" si="3"/>
        <v>49029.462</v>
      </c>
      <c r="M73" s="86"/>
      <c r="N73" s="67">
        <v>57681.72</v>
      </c>
      <c r="U73" s="65">
        <f t="shared" si="4"/>
        <v>0</v>
      </c>
    </row>
    <row r="74" spans="2:21" x14ac:dyDescent="0.2">
      <c r="B74" s="80">
        <v>70</v>
      </c>
      <c r="C74" s="81" t="s">
        <v>274</v>
      </c>
      <c r="D74" s="82">
        <v>0.15</v>
      </c>
      <c r="E74" s="83">
        <v>3131.45</v>
      </c>
      <c r="F74" s="85"/>
      <c r="G74" s="85"/>
      <c r="H74" s="85"/>
      <c r="I74" s="85"/>
      <c r="J74" s="85">
        <f t="shared" si="1"/>
        <v>3131.45</v>
      </c>
      <c r="K74" s="85">
        <f t="shared" si="2"/>
        <v>469.71749999999997</v>
      </c>
      <c r="L74" s="84">
        <f t="shared" si="3"/>
        <v>2661.7325000000001</v>
      </c>
      <c r="M74" s="86"/>
      <c r="N74" s="67">
        <v>3131.45</v>
      </c>
      <c r="U74" s="65">
        <f t="shared" si="4"/>
        <v>0</v>
      </c>
    </row>
    <row r="75" spans="2:21" x14ac:dyDescent="0.2">
      <c r="B75" s="80">
        <v>71</v>
      </c>
      <c r="C75" s="81" t="s">
        <v>275</v>
      </c>
      <c r="D75" s="82">
        <v>0.15</v>
      </c>
      <c r="E75" s="83">
        <v>138750</v>
      </c>
      <c r="F75" s="85"/>
      <c r="G75" s="85"/>
      <c r="H75" s="85"/>
      <c r="I75" s="85"/>
      <c r="J75" s="85">
        <f t="shared" ref="J75:J115" si="5">E75+F75+G75-H75</f>
        <v>138750</v>
      </c>
      <c r="K75" s="85">
        <f t="shared" ref="K75:K115" si="6">(E75+F75-H75)*D75+(G75*D75/2)</f>
        <v>20812.5</v>
      </c>
      <c r="L75" s="84">
        <f t="shared" ref="L75:L115" si="7">J75-K75</f>
        <v>117937.5</v>
      </c>
      <c r="M75" s="86"/>
      <c r="N75" s="67">
        <v>138750</v>
      </c>
      <c r="U75" s="65">
        <f t="shared" si="4"/>
        <v>0</v>
      </c>
    </row>
    <row r="76" spans="2:21" x14ac:dyDescent="0.2">
      <c r="B76" s="80">
        <v>72</v>
      </c>
      <c r="C76" s="81" t="s">
        <v>276</v>
      </c>
      <c r="D76" s="82">
        <v>0.15</v>
      </c>
      <c r="E76" s="83">
        <v>583928.93000000005</v>
      </c>
      <c r="F76" s="85"/>
      <c r="G76" s="83"/>
      <c r="H76" s="85"/>
      <c r="I76" s="85"/>
      <c r="J76" s="85">
        <f t="shared" si="5"/>
        <v>583928.93000000005</v>
      </c>
      <c r="K76" s="85">
        <f t="shared" si="6"/>
        <v>87589.339500000002</v>
      </c>
      <c r="L76" s="84">
        <f t="shared" si="7"/>
        <v>496339.59050000005</v>
      </c>
      <c r="M76" s="86"/>
      <c r="N76" s="67">
        <v>532928.93000000005</v>
      </c>
      <c r="T76" s="67">
        <v>51000</v>
      </c>
      <c r="U76" s="65">
        <f t="shared" si="4"/>
        <v>0</v>
      </c>
    </row>
    <row r="77" spans="2:21" x14ac:dyDescent="0.2">
      <c r="B77" s="80">
        <v>73</v>
      </c>
      <c r="C77" s="81" t="s">
        <v>277</v>
      </c>
      <c r="D77" s="82">
        <v>0.15</v>
      </c>
      <c r="E77" s="83">
        <v>112478.81</v>
      </c>
      <c r="F77" s="85"/>
      <c r="G77" s="85"/>
      <c r="H77" s="85"/>
      <c r="I77" s="85"/>
      <c r="J77" s="85">
        <f t="shared" si="5"/>
        <v>112478.81</v>
      </c>
      <c r="K77" s="85">
        <f t="shared" si="6"/>
        <v>16871.821499999998</v>
      </c>
      <c r="L77" s="84">
        <f t="shared" si="7"/>
        <v>95606.988500000007</v>
      </c>
      <c r="M77" s="86"/>
      <c r="N77" s="67">
        <v>112478.81</v>
      </c>
      <c r="U77" s="65">
        <f t="shared" si="4"/>
        <v>0</v>
      </c>
    </row>
    <row r="78" spans="2:21" x14ac:dyDescent="0.2">
      <c r="B78" s="80">
        <v>74</v>
      </c>
      <c r="C78" s="81" t="s">
        <v>278</v>
      </c>
      <c r="D78" s="82">
        <v>0.15</v>
      </c>
      <c r="E78" s="83">
        <v>182363.61</v>
      </c>
      <c r="F78" s="85"/>
      <c r="G78" s="85"/>
      <c r="H78" s="85"/>
      <c r="I78" s="85"/>
      <c r="J78" s="85">
        <f t="shared" si="5"/>
        <v>182363.61</v>
      </c>
      <c r="K78" s="85">
        <f t="shared" si="6"/>
        <v>27354.541499999996</v>
      </c>
      <c r="L78" s="84">
        <f t="shared" si="7"/>
        <v>155009.06849999999</v>
      </c>
      <c r="M78" s="86"/>
      <c r="N78" s="67">
        <v>182363.61</v>
      </c>
      <c r="U78" s="65">
        <f t="shared" si="4"/>
        <v>0</v>
      </c>
    </row>
    <row r="79" spans="2:21" x14ac:dyDescent="0.2">
      <c r="B79" s="80">
        <v>75</v>
      </c>
      <c r="C79" s="81" t="s">
        <v>279</v>
      </c>
      <c r="D79" s="82">
        <v>0.15</v>
      </c>
      <c r="E79" s="83">
        <v>14411.67</v>
      </c>
      <c r="F79" s="85"/>
      <c r="G79" s="85"/>
      <c r="H79" s="85"/>
      <c r="I79" s="85"/>
      <c r="J79" s="85">
        <f t="shared" si="5"/>
        <v>14411.67</v>
      </c>
      <c r="K79" s="85">
        <f t="shared" si="6"/>
        <v>2161.7505000000001</v>
      </c>
      <c r="L79" s="84">
        <f t="shared" si="7"/>
        <v>12249.9195</v>
      </c>
      <c r="M79" s="86"/>
      <c r="N79" s="67">
        <v>14411.67</v>
      </c>
      <c r="U79" s="65">
        <f t="shared" si="4"/>
        <v>0</v>
      </c>
    </row>
    <row r="80" spans="2:21" x14ac:dyDescent="0.2">
      <c r="B80" s="80">
        <v>76</v>
      </c>
      <c r="C80" s="81" t="s">
        <v>280</v>
      </c>
      <c r="D80" s="82">
        <v>0.15</v>
      </c>
      <c r="E80" s="83">
        <v>3769.69</v>
      </c>
      <c r="F80" s="85"/>
      <c r="G80" s="85"/>
      <c r="H80" s="85"/>
      <c r="I80" s="85"/>
      <c r="J80" s="85">
        <f t="shared" si="5"/>
        <v>3769.69</v>
      </c>
      <c r="K80" s="85">
        <f t="shared" si="6"/>
        <v>565.45349999999996</v>
      </c>
      <c r="L80" s="84">
        <f t="shared" si="7"/>
        <v>3204.2365</v>
      </c>
      <c r="M80" s="86"/>
      <c r="N80" s="67">
        <v>3769.69</v>
      </c>
      <c r="U80" s="65">
        <f t="shared" si="4"/>
        <v>0</v>
      </c>
    </row>
    <row r="81" spans="2:21" x14ac:dyDescent="0.2">
      <c r="B81" s="80">
        <v>77</v>
      </c>
      <c r="C81" s="81" t="s">
        <v>281</v>
      </c>
      <c r="D81" s="82">
        <v>0.15</v>
      </c>
      <c r="E81" s="83">
        <v>96236.84</v>
      </c>
      <c r="F81" s="85"/>
      <c r="G81" s="85"/>
      <c r="H81" s="85"/>
      <c r="I81" s="85"/>
      <c r="J81" s="85">
        <f t="shared" si="5"/>
        <v>96236.84</v>
      </c>
      <c r="K81" s="85">
        <f t="shared" si="6"/>
        <v>14435.526</v>
      </c>
      <c r="L81" s="84">
        <f t="shared" si="7"/>
        <v>81801.313999999998</v>
      </c>
      <c r="M81" s="86"/>
      <c r="N81" s="67">
        <v>96236.84</v>
      </c>
      <c r="U81" s="65">
        <f t="shared" ref="U81:U112" si="8">SUM(N81:T81)-J81</f>
        <v>0</v>
      </c>
    </row>
    <row r="82" spans="2:21" x14ac:dyDescent="0.2">
      <c r="B82" s="80">
        <v>78</v>
      </c>
      <c r="C82" s="81" t="s">
        <v>282</v>
      </c>
      <c r="D82" s="82">
        <v>0.15</v>
      </c>
      <c r="E82" s="83">
        <v>540386.89</v>
      </c>
      <c r="F82" s="85"/>
      <c r="G82" s="84"/>
      <c r="H82" s="85"/>
      <c r="I82" s="85"/>
      <c r="J82" s="85">
        <f t="shared" si="5"/>
        <v>540386.89</v>
      </c>
      <c r="K82" s="85">
        <f t="shared" si="6"/>
        <v>81058.033500000005</v>
      </c>
      <c r="L82" s="84">
        <f t="shared" si="7"/>
        <v>459328.85649999999</v>
      </c>
      <c r="M82" s="86"/>
      <c r="N82" s="67">
        <v>540386.89</v>
      </c>
      <c r="U82" s="65">
        <f t="shared" si="8"/>
        <v>0</v>
      </c>
    </row>
    <row r="83" spans="2:21" x14ac:dyDescent="0.2">
      <c r="B83" s="80">
        <v>79</v>
      </c>
      <c r="C83" s="81" t="s">
        <v>283</v>
      </c>
      <c r="D83" s="82">
        <v>0.15</v>
      </c>
      <c r="E83" s="83">
        <v>69485.08</v>
      </c>
      <c r="F83" s="85"/>
      <c r="G83" s="85"/>
      <c r="H83" s="85"/>
      <c r="I83" s="85"/>
      <c r="J83" s="85">
        <f t="shared" si="5"/>
        <v>69485.08</v>
      </c>
      <c r="K83" s="85">
        <f t="shared" si="6"/>
        <v>10422.762000000001</v>
      </c>
      <c r="L83" s="84">
        <f t="shared" si="7"/>
        <v>59062.317999999999</v>
      </c>
      <c r="M83" s="86"/>
      <c r="N83" s="67">
        <v>69485.08</v>
      </c>
      <c r="U83" s="65">
        <f t="shared" si="8"/>
        <v>0</v>
      </c>
    </row>
    <row r="84" spans="2:21" x14ac:dyDescent="0.2">
      <c r="B84" s="80">
        <v>80</v>
      </c>
      <c r="C84" s="81" t="s">
        <v>284</v>
      </c>
      <c r="D84" s="82">
        <v>0.15</v>
      </c>
      <c r="E84" s="83">
        <v>824236.85</v>
      </c>
      <c r="F84" s="85"/>
      <c r="G84" s="85"/>
      <c r="H84" s="85"/>
      <c r="I84" s="85"/>
      <c r="J84" s="85">
        <f t="shared" si="5"/>
        <v>824236.85</v>
      </c>
      <c r="K84" s="85">
        <f t="shared" si="6"/>
        <v>123635.5275</v>
      </c>
      <c r="L84" s="84">
        <f t="shared" si="7"/>
        <v>700601.32250000001</v>
      </c>
      <c r="M84" s="86"/>
      <c r="N84" s="67">
        <v>824236.85</v>
      </c>
      <c r="U84" s="65">
        <f t="shared" si="8"/>
        <v>0</v>
      </c>
    </row>
    <row r="85" spans="2:21" x14ac:dyDescent="0.2">
      <c r="B85" s="80">
        <v>81</v>
      </c>
      <c r="C85" s="81" t="s">
        <v>285</v>
      </c>
      <c r="D85" s="82">
        <v>0.15</v>
      </c>
      <c r="E85" s="83">
        <v>577038.76</v>
      </c>
      <c r="F85" s="85"/>
      <c r="G85" s="85"/>
      <c r="H85" s="85"/>
      <c r="I85" s="85"/>
      <c r="J85" s="85">
        <f t="shared" si="5"/>
        <v>577038.76</v>
      </c>
      <c r="K85" s="85">
        <f t="shared" si="6"/>
        <v>86555.813999999998</v>
      </c>
      <c r="L85" s="84">
        <f t="shared" si="7"/>
        <v>490482.946</v>
      </c>
      <c r="M85" s="86"/>
      <c r="N85" s="67">
        <v>577038.76</v>
      </c>
      <c r="U85" s="65">
        <f t="shared" si="8"/>
        <v>0</v>
      </c>
    </row>
    <row r="86" spans="2:21" x14ac:dyDescent="0.2">
      <c r="B86" s="80">
        <v>82</v>
      </c>
      <c r="C86" s="81" t="s">
        <v>286</v>
      </c>
      <c r="D86" s="82">
        <v>0.15</v>
      </c>
      <c r="E86" s="83">
        <v>221897.14</v>
      </c>
      <c r="F86" s="85"/>
      <c r="G86" s="85"/>
      <c r="H86" s="85"/>
      <c r="I86" s="85"/>
      <c r="J86" s="85">
        <f t="shared" si="5"/>
        <v>221897.14</v>
      </c>
      <c r="K86" s="85">
        <f t="shared" si="6"/>
        <v>33284.571000000004</v>
      </c>
      <c r="L86" s="84">
        <f t="shared" si="7"/>
        <v>188612.56900000002</v>
      </c>
      <c r="M86" s="86"/>
      <c r="N86" s="67">
        <v>221897.14</v>
      </c>
      <c r="U86" s="65">
        <f t="shared" si="8"/>
        <v>0</v>
      </c>
    </row>
    <row r="87" spans="2:21" x14ac:dyDescent="0.2">
      <c r="B87" s="80">
        <v>83</v>
      </c>
      <c r="C87" s="81" t="s">
        <v>287</v>
      </c>
      <c r="D87" s="82">
        <v>0.15</v>
      </c>
      <c r="E87" s="83">
        <v>431979.07</v>
      </c>
      <c r="F87" s="85"/>
      <c r="G87" s="85"/>
      <c r="H87" s="85"/>
      <c r="I87" s="85"/>
      <c r="J87" s="85">
        <f t="shared" si="5"/>
        <v>431979.07</v>
      </c>
      <c r="K87" s="85">
        <f t="shared" si="6"/>
        <v>64796.860499999995</v>
      </c>
      <c r="L87" s="84">
        <f t="shared" si="7"/>
        <v>367182.2095</v>
      </c>
      <c r="M87" s="86"/>
      <c r="N87" s="67">
        <v>431979.07</v>
      </c>
      <c r="U87" s="65">
        <f t="shared" si="8"/>
        <v>0</v>
      </c>
    </row>
    <row r="88" spans="2:21" x14ac:dyDescent="0.2">
      <c r="B88" s="80">
        <v>84</v>
      </c>
      <c r="C88" s="81" t="s">
        <v>288</v>
      </c>
      <c r="D88" s="82">
        <v>0.15</v>
      </c>
      <c r="E88" s="83">
        <v>147647.67000000001</v>
      </c>
      <c r="F88" s="85"/>
      <c r="G88" s="85"/>
      <c r="H88" s="85"/>
      <c r="I88" s="85"/>
      <c r="J88" s="85">
        <f t="shared" si="5"/>
        <v>147647.67000000001</v>
      </c>
      <c r="K88" s="85">
        <f t="shared" si="6"/>
        <v>22147.1505</v>
      </c>
      <c r="L88" s="84">
        <f t="shared" si="7"/>
        <v>125500.51950000001</v>
      </c>
      <c r="M88" s="86"/>
      <c r="N88" s="67">
        <v>147647.67000000001</v>
      </c>
      <c r="U88" s="65">
        <f t="shared" si="8"/>
        <v>0</v>
      </c>
    </row>
    <row r="89" spans="2:21" x14ac:dyDescent="0.2">
      <c r="B89" s="80">
        <v>85</v>
      </c>
      <c r="C89" s="81" t="s">
        <v>289</v>
      </c>
      <c r="D89" s="82">
        <v>0.15</v>
      </c>
      <c r="E89" s="83">
        <v>0</v>
      </c>
      <c r="F89" s="85"/>
      <c r="G89" s="85"/>
      <c r="H89" s="85"/>
      <c r="I89" s="85"/>
      <c r="J89" s="85">
        <f t="shared" si="5"/>
        <v>0</v>
      </c>
      <c r="K89" s="85">
        <f t="shared" si="6"/>
        <v>0</v>
      </c>
      <c r="L89" s="84">
        <f t="shared" si="7"/>
        <v>0</v>
      </c>
      <c r="M89" s="86"/>
      <c r="U89" s="65">
        <f t="shared" si="8"/>
        <v>0</v>
      </c>
    </row>
    <row r="90" spans="2:21" x14ac:dyDescent="0.2">
      <c r="B90" s="80">
        <v>86</v>
      </c>
      <c r="C90" s="81" t="s">
        <v>290</v>
      </c>
      <c r="D90" s="82">
        <v>0.15</v>
      </c>
      <c r="E90" s="83">
        <v>97642.81</v>
      </c>
      <c r="F90" s="85"/>
      <c r="G90" s="85"/>
      <c r="H90" s="85"/>
      <c r="I90" s="85"/>
      <c r="J90" s="85">
        <f t="shared" si="5"/>
        <v>97642.81</v>
      </c>
      <c r="K90" s="85">
        <f t="shared" si="6"/>
        <v>14646.421499999999</v>
      </c>
      <c r="L90" s="84">
        <f t="shared" si="7"/>
        <v>82996.388500000001</v>
      </c>
      <c r="M90" s="86"/>
      <c r="N90" s="67">
        <v>97642.81</v>
      </c>
      <c r="U90" s="65">
        <f t="shared" si="8"/>
        <v>0</v>
      </c>
    </row>
    <row r="91" spans="2:21" x14ac:dyDescent="0.2">
      <c r="B91" s="80">
        <v>87</v>
      </c>
      <c r="C91" s="81" t="s">
        <v>291</v>
      </c>
      <c r="D91" s="82">
        <v>0.15</v>
      </c>
      <c r="E91" s="83">
        <v>3093830.26</v>
      </c>
      <c r="F91" s="83"/>
      <c r="G91" s="85"/>
      <c r="H91" s="85"/>
      <c r="I91" s="85"/>
      <c r="J91" s="85">
        <f t="shared" si="5"/>
        <v>3093830.26</v>
      </c>
      <c r="K91" s="85">
        <f t="shared" si="6"/>
        <v>464074.53899999993</v>
      </c>
      <c r="L91" s="84">
        <f t="shared" si="7"/>
        <v>2629755.7209999999</v>
      </c>
      <c r="M91" s="86"/>
      <c r="N91" s="67">
        <v>3093830.26</v>
      </c>
      <c r="U91" s="65">
        <f t="shared" si="8"/>
        <v>0</v>
      </c>
    </row>
    <row r="92" spans="2:21" x14ac:dyDescent="0.2">
      <c r="B92" s="80">
        <v>88</v>
      </c>
      <c r="C92" s="81" t="s">
        <v>292</v>
      </c>
      <c r="D92" s="82">
        <v>0.15</v>
      </c>
      <c r="E92" s="83">
        <v>172973.8</v>
      </c>
      <c r="F92" s="85"/>
      <c r="G92" s="85"/>
      <c r="H92" s="85"/>
      <c r="I92" s="85"/>
      <c r="J92" s="85">
        <f t="shared" si="5"/>
        <v>172973.8</v>
      </c>
      <c r="K92" s="85">
        <f t="shared" si="6"/>
        <v>25946.069999999996</v>
      </c>
      <c r="L92" s="84">
        <f t="shared" si="7"/>
        <v>147027.72999999998</v>
      </c>
      <c r="M92" s="86"/>
      <c r="N92" s="67">
        <v>172973.8</v>
      </c>
      <c r="U92" s="65">
        <f t="shared" si="8"/>
        <v>0</v>
      </c>
    </row>
    <row r="93" spans="2:21" x14ac:dyDescent="0.2">
      <c r="B93" s="80">
        <v>89</v>
      </c>
      <c r="C93" s="81" t="s">
        <v>293</v>
      </c>
      <c r="D93" s="82">
        <v>0.15</v>
      </c>
      <c r="E93" s="83">
        <v>95671.66</v>
      </c>
      <c r="F93" s="85"/>
      <c r="G93" s="85"/>
      <c r="H93" s="85"/>
      <c r="I93" s="85"/>
      <c r="J93" s="85">
        <f t="shared" si="5"/>
        <v>95671.66</v>
      </c>
      <c r="K93" s="85">
        <f t="shared" si="6"/>
        <v>14350.749</v>
      </c>
      <c r="L93" s="84">
        <f t="shared" si="7"/>
        <v>81320.911000000007</v>
      </c>
      <c r="M93" s="86"/>
      <c r="N93" s="67">
        <v>95671.66</v>
      </c>
      <c r="U93" s="65">
        <f t="shared" si="8"/>
        <v>0</v>
      </c>
    </row>
    <row r="94" spans="2:21" x14ac:dyDescent="0.2">
      <c r="B94" s="80">
        <v>90</v>
      </c>
      <c r="C94" s="81" t="s">
        <v>294</v>
      </c>
      <c r="D94" s="82">
        <v>0.15</v>
      </c>
      <c r="E94" s="83">
        <v>131808.60999999999</v>
      </c>
      <c r="F94" s="85"/>
      <c r="G94" s="85"/>
      <c r="H94" s="85"/>
      <c r="I94" s="85"/>
      <c r="J94" s="85">
        <f t="shared" si="5"/>
        <v>131808.60999999999</v>
      </c>
      <c r="K94" s="85">
        <f t="shared" si="6"/>
        <v>19771.291499999996</v>
      </c>
      <c r="L94" s="84">
        <f t="shared" si="7"/>
        <v>112037.31849999999</v>
      </c>
      <c r="M94" s="86"/>
      <c r="N94" s="67">
        <v>131808.60999999999</v>
      </c>
      <c r="U94" s="65">
        <f t="shared" si="8"/>
        <v>0</v>
      </c>
    </row>
    <row r="95" spans="2:21" x14ac:dyDescent="0.2">
      <c r="B95" s="80">
        <v>91</v>
      </c>
      <c r="C95" s="81" t="s">
        <v>295</v>
      </c>
      <c r="D95" s="82">
        <v>0.15</v>
      </c>
      <c r="E95" s="83">
        <v>438415.08</v>
      </c>
      <c r="F95" s="85"/>
      <c r="G95" s="85"/>
      <c r="H95" s="85"/>
      <c r="I95" s="85"/>
      <c r="J95" s="85">
        <f t="shared" si="5"/>
        <v>438415.08</v>
      </c>
      <c r="K95" s="85">
        <f t="shared" si="6"/>
        <v>65762.262000000002</v>
      </c>
      <c r="L95" s="84">
        <f t="shared" si="7"/>
        <v>372652.81800000003</v>
      </c>
      <c r="M95" s="86"/>
      <c r="N95" s="67">
        <v>438415.08</v>
      </c>
      <c r="U95" s="65">
        <f t="shared" si="8"/>
        <v>0</v>
      </c>
    </row>
    <row r="96" spans="2:21" x14ac:dyDescent="0.2">
      <c r="B96" s="80">
        <v>92</v>
      </c>
      <c r="C96" s="81" t="s">
        <v>296</v>
      </c>
      <c r="D96" s="82">
        <v>0.15</v>
      </c>
      <c r="E96" s="83">
        <v>83811.12</v>
      </c>
      <c r="F96" s="85"/>
      <c r="G96" s="85"/>
      <c r="H96" s="85"/>
      <c r="I96" s="85"/>
      <c r="J96" s="85">
        <f t="shared" si="5"/>
        <v>83811.12</v>
      </c>
      <c r="K96" s="85">
        <f t="shared" si="6"/>
        <v>12571.668</v>
      </c>
      <c r="L96" s="84">
        <f t="shared" si="7"/>
        <v>71239.45199999999</v>
      </c>
      <c r="M96" s="86"/>
      <c r="N96" s="67">
        <v>83811.12</v>
      </c>
      <c r="U96" s="65">
        <f t="shared" si="8"/>
        <v>0</v>
      </c>
    </row>
    <row r="97" spans="2:21" x14ac:dyDescent="0.2">
      <c r="B97" s="80">
        <v>93</v>
      </c>
      <c r="C97" s="81" t="s">
        <v>297</v>
      </c>
      <c r="D97" s="82">
        <v>0.15</v>
      </c>
      <c r="E97" s="83">
        <v>166778.46</v>
      </c>
      <c r="F97" s="85"/>
      <c r="G97" s="85"/>
      <c r="H97" s="85"/>
      <c r="I97" s="85"/>
      <c r="J97" s="85">
        <f t="shared" si="5"/>
        <v>166778.46</v>
      </c>
      <c r="K97" s="85">
        <f t="shared" si="6"/>
        <v>25016.768999999997</v>
      </c>
      <c r="L97" s="84">
        <f t="shared" si="7"/>
        <v>141761.69099999999</v>
      </c>
      <c r="M97" s="86"/>
      <c r="N97" s="91">
        <v>166778.46</v>
      </c>
      <c r="U97" s="65">
        <f t="shared" si="8"/>
        <v>0</v>
      </c>
    </row>
    <row r="98" spans="2:21" x14ac:dyDescent="0.2">
      <c r="B98" s="80">
        <v>94</v>
      </c>
      <c r="C98" s="81" t="s">
        <v>298</v>
      </c>
      <c r="D98" s="82">
        <v>0.15</v>
      </c>
      <c r="E98" s="83">
        <v>166778.46</v>
      </c>
      <c r="F98" s="85"/>
      <c r="G98" s="85"/>
      <c r="H98" s="85"/>
      <c r="I98" s="85"/>
      <c r="J98" s="85">
        <f t="shared" si="5"/>
        <v>166778.46</v>
      </c>
      <c r="K98" s="85">
        <f t="shared" si="6"/>
        <v>25016.768999999997</v>
      </c>
      <c r="L98" s="84">
        <f t="shared" si="7"/>
        <v>141761.69099999999</v>
      </c>
      <c r="M98" s="86"/>
      <c r="N98" s="91">
        <v>166778.46</v>
      </c>
      <c r="U98" s="65">
        <f t="shared" si="8"/>
        <v>0</v>
      </c>
    </row>
    <row r="99" spans="2:21" x14ac:dyDescent="0.2">
      <c r="B99" s="80">
        <v>95</v>
      </c>
      <c r="C99" s="81" t="s">
        <v>299</v>
      </c>
      <c r="D99" s="82">
        <v>0.15</v>
      </c>
      <c r="E99" s="83">
        <v>258889.84</v>
      </c>
      <c r="F99" s="85"/>
      <c r="G99" s="85"/>
      <c r="H99" s="85"/>
      <c r="I99" s="85"/>
      <c r="J99" s="85">
        <f t="shared" si="5"/>
        <v>258889.84</v>
      </c>
      <c r="K99" s="85">
        <f t="shared" si="6"/>
        <v>38833.475999999995</v>
      </c>
      <c r="L99" s="84">
        <f t="shared" si="7"/>
        <v>220056.364</v>
      </c>
      <c r="M99" s="86"/>
      <c r="N99" s="67">
        <v>258889.84</v>
      </c>
      <c r="U99" s="65">
        <f t="shared" si="8"/>
        <v>0</v>
      </c>
    </row>
    <row r="100" spans="2:21" x14ac:dyDescent="0.2">
      <c r="B100" s="80">
        <v>96</v>
      </c>
      <c r="C100" s="81" t="s">
        <v>300</v>
      </c>
      <c r="D100" s="82">
        <v>0.15</v>
      </c>
      <c r="E100" s="83">
        <v>23478.99</v>
      </c>
      <c r="F100" s="85"/>
      <c r="G100" s="85"/>
      <c r="H100" s="85"/>
      <c r="I100" s="85"/>
      <c r="J100" s="85">
        <f t="shared" si="5"/>
        <v>23478.99</v>
      </c>
      <c r="K100" s="85">
        <f t="shared" si="6"/>
        <v>3521.8485000000001</v>
      </c>
      <c r="L100" s="84">
        <f t="shared" si="7"/>
        <v>19957.141500000002</v>
      </c>
      <c r="M100" s="86"/>
      <c r="N100" s="67">
        <v>23478.99</v>
      </c>
      <c r="U100" s="65">
        <f t="shared" si="8"/>
        <v>0</v>
      </c>
    </row>
    <row r="101" spans="2:21" x14ac:dyDescent="0.2">
      <c r="B101" s="80">
        <v>97</v>
      </c>
      <c r="C101" s="81" t="s">
        <v>301</v>
      </c>
      <c r="D101" s="82">
        <v>0.15</v>
      </c>
      <c r="E101" s="83">
        <v>2017.01</v>
      </c>
      <c r="F101" s="85"/>
      <c r="G101" s="85"/>
      <c r="H101" s="85"/>
      <c r="I101" s="85"/>
      <c r="J101" s="85">
        <f t="shared" si="5"/>
        <v>2017.01</v>
      </c>
      <c r="K101" s="85">
        <f t="shared" si="6"/>
        <v>302.55149999999998</v>
      </c>
      <c r="L101" s="84">
        <f t="shared" si="7"/>
        <v>1714.4585</v>
      </c>
      <c r="M101" s="86"/>
      <c r="N101" s="67">
        <v>2017.01</v>
      </c>
      <c r="U101" s="65">
        <f t="shared" si="8"/>
        <v>0</v>
      </c>
    </row>
    <row r="102" spans="2:21" x14ac:dyDescent="0.2">
      <c r="B102" s="80">
        <v>98</v>
      </c>
      <c r="C102" s="81" t="s">
        <v>302</v>
      </c>
      <c r="D102" s="82">
        <v>0.15</v>
      </c>
      <c r="E102" s="83">
        <v>100226.6</v>
      </c>
      <c r="F102" s="85"/>
      <c r="G102" s="85"/>
      <c r="H102" s="85"/>
      <c r="I102" s="85"/>
      <c r="J102" s="85">
        <f t="shared" si="5"/>
        <v>100226.6</v>
      </c>
      <c r="K102" s="85">
        <f t="shared" si="6"/>
        <v>15033.99</v>
      </c>
      <c r="L102" s="84">
        <f t="shared" si="7"/>
        <v>85192.61</v>
      </c>
      <c r="M102" s="86"/>
      <c r="N102" s="67">
        <v>100226.6</v>
      </c>
      <c r="U102" s="65">
        <f t="shared" si="8"/>
        <v>0</v>
      </c>
    </row>
    <row r="103" spans="2:21" x14ac:dyDescent="0.2">
      <c r="B103" s="80">
        <v>99</v>
      </c>
      <c r="C103" s="81" t="s">
        <v>303</v>
      </c>
      <c r="D103" s="82">
        <v>0.15</v>
      </c>
      <c r="E103" s="83">
        <v>85693.28</v>
      </c>
      <c r="F103" s="85"/>
      <c r="G103" s="85"/>
      <c r="H103" s="85"/>
      <c r="I103" s="85"/>
      <c r="J103" s="85">
        <f t="shared" si="5"/>
        <v>85693.28</v>
      </c>
      <c r="K103" s="85">
        <f t="shared" si="6"/>
        <v>12853.992</v>
      </c>
      <c r="L103" s="84">
        <f t="shared" si="7"/>
        <v>72839.288</v>
      </c>
      <c r="M103" s="86"/>
      <c r="N103" s="67">
        <v>85693.28</v>
      </c>
      <c r="U103" s="65">
        <f t="shared" si="8"/>
        <v>0</v>
      </c>
    </row>
    <row r="104" spans="2:21" x14ac:dyDescent="0.2">
      <c r="B104" s="80">
        <v>100</v>
      </c>
      <c r="C104" s="81" t="s">
        <v>304</v>
      </c>
      <c r="D104" s="82">
        <v>0.15</v>
      </c>
      <c r="E104" s="83">
        <v>126056.91</v>
      </c>
      <c r="F104" s="85"/>
      <c r="G104" s="85"/>
      <c r="H104" s="85"/>
      <c r="I104" s="85"/>
      <c r="J104" s="85">
        <f t="shared" si="5"/>
        <v>126056.91</v>
      </c>
      <c r="K104" s="85">
        <f t="shared" si="6"/>
        <v>18908.536499999998</v>
      </c>
      <c r="L104" s="84">
        <f t="shared" si="7"/>
        <v>107148.3735</v>
      </c>
      <c r="M104" s="86"/>
      <c r="N104" s="67">
        <v>126056.91</v>
      </c>
      <c r="U104" s="65">
        <f t="shared" si="8"/>
        <v>0</v>
      </c>
    </row>
    <row r="105" spans="2:21" x14ac:dyDescent="0.2">
      <c r="B105" s="80">
        <v>101</v>
      </c>
      <c r="C105" s="81" t="s">
        <v>305</v>
      </c>
      <c r="D105" s="82">
        <v>0.15</v>
      </c>
      <c r="E105" s="83">
        <v>1333005.94</v>
      </c>
      <c r="F105" s="85"/>
      <c r="G105" s="85"/>
      <c r="H105" s="85"/>
      <c r="I105" s="85"/>
      <c r="J105" s="85">
        <f t="shared" si="5"/>
        <v>1333005.94</v>
      </c>
      <c r="K105" s="85">
        <f t="shared" si="6"/>
        <v>199950.89099999997</v>
      </c>
      <c r="L105" s="84">
        <f t="shared" si="7"/>
        <v>1133055.0489999999</v>
      </c>
      <c r="M105" s="86"/>
      <c r="N105" s="67">
        <v>1333005.94</v>
      </c>
      <c r="U105" s="65">
        <f t="shared" si="8"/>
        <v>0</v>
      </c>
    </row>
    <row r="106" spans="2:21" x14ac:dyDescent="0.2">
      <c r="B106" s="80">
        <v>102</v>
      </c>
      <c r="C106" s="81" t="s">
        <v>306</v>
      </c>
      <c r="D106" s="82">
        <v>0.15</v>
      </c>
      <c r="E106" s="83">
        <v>234565.44</v>
      </c>
      <c r="F106" s="85"/>
      <c r="G106" s="85"/>
      <c r="H106" s="85"/>
      <c r="I106" s="85"/>
      <c r="J106" s="85">
        <f t="shared" si="5"/>
        <v>234565.44</v>
      </c>
      <c r="K106" s="85">
        <f t="shared" si="6"/>
        <v>35184.815999999999</v>
      </c>
      <c r="L106" s="84">
        <f t="shared" si="7"/>
        <v>199380.62400000001</v>
      </c>
      <c r="M106" s="86"/>
      <c r="N106" s="67">
        <v>234565.44</v>
      </c>
      <c r="U106" s="65">
        <f t="shared" si="8"/>
        <v>0</v>
      </c>
    </row>
    <row r="107" spans="2:21" x14ac:dyDescent="0.2">
      <c r="B107" s="80">
        <v>103</v>
      </c>
      <c r="C107" s="81" t="s">
        <v>307</v>
      </c>
      <c r="D107" s="82">
        <v>0.15</v>
      </c>
      <c r="E107" s="83">
        <v>522540.65</v>
      </c>
      <c r="F107" s="85"/>
      <c r="G107" s="85"/>
      <c r="H107" s="85"/>
      <c r="I107" s="85"/>
      <c r="J107" s="85">
        <f t="shared" si="5"/>
        <v>522540.65</v>
      </c>
      <c r="K107" s="85">
        <f t="shared" si="6"/>
        <v>78381.097500000003</v>
      </c>
      <c r="L107" s="84">
        <f t="shared" si="7"/>
        <v>444159.55249999999</v>
      </c>
      <c r="M107" s="86"/>
      <c r="N107" s="67">
        <v>522540.65</v>
      </c>
      <c r="U107" s="65">
        <f t="shared" si="8"/>
        <v>0</v>
      </c>
    </row>
    <row r="108" spans="2:21" x14ac:dyDescent="0.2">
      <c r="B108" s="80">
        <v>104</v>
      </c>
      <c r="C108" s="81" t="s">
        <v>308</v>
      </c>
      <c r="D108" s="82">
        <v>0.15</v>
      </c>
      <c r="E108" s="83">
        <v>288622.61</v>
      </c>
      <c r="F108" s="85"/>
      <c r="G108" s="85"/>
      <c r="H108" s="85"/>
      <c r="I108" s="85"/>
      <c r="J108" s="85">
        <f t="shared" si="5"/>
        <v>288622.61</v>
      </c>
      <c r="K108" s="85">
        <f t="shared" si="6"/>
        <v>43293.391499999998</v>
      </c>
      <c r="L108" s="84">
        <f t="shared" si="7"/>
        <v>245329.21849999999</v>
      </c>
      <c r="M108" s="86"/>
      <c r="N108" s="67">
        <v>288622.61</v>
      </c>
      <c r="U108" s="65">
        <f t="shared" si="8"/>
        <v>0</v>
      </c>
    </row>
    <row r="109" spans="2:21" x14ac:dyDescent="0.2">
      <c r="B109" s="80">
        <v>105</v>
      </c>
      <c r="C109" s="81" t="s">
        <v>309</v>
      </c>
      <c r="D109" s="82">
        <v>0.15</v>
      </c>
      <c r="E109" s="83">
        <v>62512.53</v>
      </c>
      <c r="F109" s="85"/>
      <c r="G109" s="85"/>
      <c r="H109" s="85"/>
      <c r="I109" s="85"/>
      <c r="J109" s="85">
        <f t="shared" si="5"/>
        <v>62512.53</v>
      </c>
      <c r="K109" s="85">
        <f t="shared" si="6"/>
        <v>9376.8794999999991</v>
      </c>
      <c r="L109" s="84">
        <f t="shared" si="7"/>
        <v>53135.650500000003</v>
      </c>
      <c r="M109" s="86"/>
      <c r="N109" s="67">
        <v>62512.53</v>
      </c>
      <c r="U109" s="65">
        <f t="shared" si="8"/>
        <v>0</v>
      </c>
    </row>
    <row r="110" spans="2:21" x14ac:dyDescent="0.2">
      <c r="B110" s="80">
        <v>106</v>
      </c>
      <c r="C110" s="81" t="s">
        <v>310</v>
      </c>
      <c r="D110" s="82">
        <v>0.15</v>
      </c>
      <c r="E110" s="83">
        <v>108996.21</v>
      </c>
      <c r="F110" s="85"/>
      <c r="G110" s="85"/>
      <c r="H110" s="85"/>
      <c r="I110" s="85"/>
      <c r="J110" s="85">
        <f t="shared" si="5"/>
        <v>108996.21</v>
      </c>
      <c r="K110" s="85">
        <f t="shared" si="6"/>
        <v>16349.431500000001</v>
      </c>
      <c r="L110" s="84">
        <f t="shared" si="7"/>
        <v>92646.7785</v>
      </c>
      <c r="M110" s="86"/>
      <c r="N110" s="67">
        <v>108996.21</v>
      </c>
      <c r="U110" s="65">
        <f t="shared" si="8"/>
        <v>0</v>
      </c>
    </row>
    <row r="111" spans="2:21" x14ac:dyDescent="0.2">
      <c r="B111" s="80">
        <v>107</v>
      </c>
      <c r="C111" s="81" t="s">
        <v>311</v>
      </c>
      <c r="D111" s="82">
        <v>0.15</v>
      </c>
      <c r="E111" s="83">
        <v>393175.92</v>
      </c>
      <c r="F111" s="85"/>
      <c r="G111" s="85"/>
      <c r="H111" s="85"/>
      <c r="I111" s="85"/>
      <c r="J111" s="85">
        <f t="shared" si="5"/>
        <v>393175.92</v>
      </c>
      <c r="K111" s="85">
        <f t="shared" si="6"/>
        <v>58976.387999999992</v>
      </c>
      <c r="L111" s="84">
        <f t="shared" si="7"/>
        <v>334199.53200000001</v>
      </c>
      <c r="M111" s="86"/>
      <c r="N111" s="67">
        <v>393175.92</v>
      </c>
      <c r="U111" s="65">
        <f t="shared" si="8"/>
        <v>0</v>
      </c>
    </row>
    <row r="112" spans="2:21" x14ac:dyDescent="0.2">
      <c r="B112" s="80">
        <v>108</v>
      </c>
      <c r="C112" s="81" t="s">
        <v>312</v>
      </c>
      <c r="D112" s="82">
        <v>0.15</v>
      </c>
      <c r="E112" s="83">
        <v>239482.01</v>
      </c>
      <c r="F112" s="85"/>
      <c r="G112" s="83"/>
      <c r="H112" s="85"/>
      <c r="I112" s="85"/>
      <c r="J112" s="85">
        <f t="shared" si="5"/>
        <v>239482.01</v>
      </c>
      <c r="K112" s="85">
        <f t="shared" si="6"/>
        <v>35922.301500000001</v>
      </c>
      <c r="L112" s="84">
        <f t="shared" si="7"/>
        <v>203559.70850000001</v>
      </c>
      <c r="M112" s="86"/>
      <c r="N112" s="67">
        <v>239482.01</v>
      </c>
      <c r="U112" s="65">
        <f t="shared" si="8"/>
        <v>0</v>
      </c>
    </row>
    <row r="113" spans="2:21" x14ac:dyDescent="0.2">
      <c r="B113" s="80">
        <v>109</v>
      </c>
      <c r="C113" s="81" t="s">
        <v>313</v>
      </c>
      <c r="D113" s="82">
        <v>0.1</v>
      </c>
      <c r="E113" s="83">
        <v>138082.04999999999</v>
      </c>
      <c r="F113" s="85"/>
      <c r="G113" s="85"/>
      <c r="H113" s="85"/>
      <c r="I113" s="85"/>
      <c r="J113" s="85">
        <f t="shared" si="5"/>
        <v>138082.04999999999</v>
      </c>
      <c r="K113" s="85">
        <f t="shared" si="6"/>
        <v>13808.205</v>
      </c>
      <c r="L113" s="84">
        <f t="shared" si="7"/>
        <v>124273.84499999999</v>
      </c>
      <c r="M113" s="86"/>
      <c r="N113" s="67">
        <v>138082.04999999999</v>
      </c>
      <c r="U113" s="65">
        <f t="shared" ref="U113:U116" si="9">SUM(N113:T113)-J113</f>
        <v>0</v>
      </c>
    </row>
    <row r="114" spans="2:21" x14ac:dyDescent="0.2">
      <c r="B114" s="80">
        <v>110</v>
      </c>
      <c r="C114" s="81" t="s">
        <v>314</v>
      </c>
      <c r="D114" s="82">
        <v>0.15</v>
      </c>
      <c r="E114" s="83">
        <v>19873</v>
      </c>
      <c r="F114" s="85"/>
      <c r="G114" s="85"/>
      <c r="H114" s="85"/>
      <c r="I114" s="85"/>
      <c r="J114" s="85">
        <f t="shared" si="5"/>
        <v>19873</v>
      </c>
      <c r="K114" s="85">
        <f t="shared" si="6"/>
        <v>2980.95</v>
      </c>
      <c r="L114" s="84">
        <f t="shared" si="7"/>
        <v>16892.05</v>
      </c>
      <c r="M114" s="86"/>
      <c r="R114" s="67">
        <v>19873</v>
      </c>
      <c r="U114" s="65">
        <f t="shared" si="9"/>
        <v>0</v>
      </c>
    </row>
    <row r="115" spans="2:21" x14ac:dyDescent="0.2">
      <c r="B115" s="80">
        <v>111</v>
      </c>
      <c r="C115" s="81" t="s">
        <v>315</v>
      </c>
      <c r="D115" s="82">
        <v>0.15</v>
      </c>
      <c r="E115" s="65"/>
      <c r="F115" s="85"/>
      <c r="G115" s="83">
        <v>41300</v>
      </c>
      <c r="H115" s="85"/>
      <c r="I115" s="85"/>
      <c r="J115" s="85">
        <f t="shared" si="5"/>
        <v>41300</v>
      </c>
      <c r="K115" s="85">
        <f t="shared" si="6"/>
        <v>3097.5</v>
      </c>
      <c r="L115" s="84">
        <f t="shared" si="7"/>
        <v>38202.5</v>
      </c>
      <c r="M115" s="86"/>
      <c r="N115" s="67">
        <v>41300</v>
      </c>
      <c r="U115" s="65">
        <f t="shared" si="9"/>
        <v>0</v>
      </c>
    </row>
    <row r="116" spans="2:21" x14ac:dyDescent="0.2">
      <c r="B116" s="92"/>
      <c r="C116" s="81"/>
      <c r="D116" s="93"/>
      <c r="E116" s="83"/>
      <c r="F116" s="85"/>
      <c r="G116" s="85"/>
      <c r="H116" s="85"/>
      <c r="I116" s="85"/>
      <c r="J116" s="85"/>
      <c r="K116" s="85"/>
      <c r="L116" s="84"/>
      <c r="M116" s="86"/>
      <c r="S116" s="89"/>
      <c r="T116" s="89"/>
      <c r="U116" s="65">
        <f t="shared" si="9"/>
        <v>0</v>
      </c>
    </row>
    <row r="117" spans="2:21" s="69" customFormat="1" ht="12.75" thickBot="1" x14ac:dyDescent="0.25">
      <c r="B117" s="94"/>
      <c r="C117" s="80" t="s">
        <v>316</v>
      </c>
      <c r="D117" s="95"/>
      <c r="E117" s="113">
        <f>SUM(E5:E116)</f>
        <v>399943356.23000002</v>
      </c>
      <c r="F117" s="113">
        <f t="shared" ref="F117:J117" si="10">SUM(F5:F116)</f>
        <v>18634914.210000001</v>
      </c>
      <c r="G117" s="113">
        <f t="shared" si="10"/>
        <v>28770332.300000004</v>
      </c>
      <c r="H117" s="113">
        <f t="shared" si="10"/>
        <v>134277.83000000002</v>
      </c>
      <c r="I117" s="113">
        <f t="shared" si="10"/>
        <v>0</v>
      </c>
      <c r="J117" s="113">
        <f t="shared" si="10"/>
        <v>447214324.90999991</v>
      </c>
      <c r="K117" s="113">
        <f>SUM(K5:K116)</f>
        <v>23936910.945000004</v>
      </c>
      <c r="L117" s="113">
        <f>SUM(L5:L116)</f>
        <v>423277413.96500027</v>
      </c>
      <c r="M117" s="96"/>
      <c r="N117" s="97">
        <f>SUM(N5:N116)</f>
        <v>422508130.66999984</v>
      </c>
      <c r="O117" s="97">
        <f t="shared" ref="O117:Q117" si="11">SUM(O5:O116)</f>
        <v>2673208</v>
      </c>
      <c r="P117" s="97">
        <f t="shared" si="11"/>
        <v>252427</v>
      </c>
      <c r="Q117" s="97">
        <f t="shared" si="11"/>
        <v>82600</v>
      </c>
      <c r="R117" s="97">
        <f>SUM(R5:R116)</f>
        <v>21658019.240000002</v>
      </c>
      <c r="S117" s="97">
        <f t="shared" ref="S117:T117" si="12">SUM(S5:S116)</f>
        <v>0</v>
      </c>
      <c r="T117" s="97">
        <f t="shared" si="12"/>
        <v>374967</v>
      </c>
      <c r="U117" s="98">
        <f>SUM(U5:U116)</f>
        <v>-9.5460563898086548E-9</v>
      </c>
    </row>
    <row r="118" spans="2:21" ht="12.75" thickTop="1" x14ac:dyDescent="0.2">
      <c r="E118" s="65"/>
    </row>
    <row r="119" spans="2:21" x14ac:dyDescent="0.2">
      <c r="C119" s="121" t="s">
        <v>338</v>
      </c>
      <c r="E119" s="65">
        <f>'[3]Fixed Asset '!E117</f>
        <v>399943356.23000002</v>
      </c>
      <c r="F119" s="65">
        <f>'[3]Fixed Asset '!F117</f>
        <v>18634914.210000001</v>
      </c>
      <c r="G119" s="65">
        <f>'[3]Fixed Asset '!G117</f>
        <v>28770332.300000004</v>
      </c>
      <c r="H119" s="65">
        <f>'[3]Fixed Asset '!H117</f>
        <v>134277.83000000002</v>
      </c>
      <c r="I119" s="65">
        <f>'[3]Fixed Asset '!I117</f>
        <v>0</v>
      </c>
      <c r="J119" s="65">
        <f>'[3]Fixed Asset '!J117</f>
        <v>447214324.90999991</v>
      </c>
      <c r="K119" s="65">
        <f>'[3]Fixed Asset '!K117</f>
        <v>23936910.945000004</v>
      </c>
      <c r="L119" s="65">
        <f>'[3]Fixed Asset '!L117</f>
        <v>423277413.96500027</v>
      </c>
    </row>
    <row r="120" spans="2:21" ht="12.75" thickBot="1" x14ac:dyDescent="0.25">
      <c r="C120" s="122" t="s">
        <v>169</v>
      </c>
      <c r="E120" s="112">
        <f>+E117-E119</f>
        <v>0</v>
      </c>
      <c r="F120" s="112">
        <f t="shared" ref="F120:L120" si="13">+F117-F119</f>
        <v>0</v>
      </c>
      <c r="G120" s="112">
        <f t="shared" si="13"/>
        <v>0</v>
      </c>
      <c r="H120" s="112">
        <f t="shared" si="13"/>
        <v>0</v>
      </c>
      <c r="I120" s="112">
        <f t="shared" si="13"/>
        <v>0</v>
      </c>
      <c r="J120" s="112">
        <f t="shared" si="13"/>
        <v>0</v>
      </c>
      <c r="K120" s="112">
        <f t="shared" si="13"/>
        <v>0</v>
      </c>
      <c r="L120" s="112">
        <f t="shared" si="13"/>
        <v>0</v>
      </c>
    </row>
    <row r="121" spans="2:21" ht="12.75" thickTop="1" x14ac:dyDescent="0.2">
      <c r="C121" s="122"/>
      <c r="E121" s="65"/>
    </row>
    <row r="122" spans="2:21" x14ac:dyDescent="0.2">
      <c r="E122" s="65"/>
      <c r="F122" s="65">
        <f>F117+G117</f>
        <v>47405246.510000005</v>
      </c>
    </row>
    <row r="123" spans="2:21" x14ac:dyDescent="0.2">
      <c r="C123" s="69"/>
      <c r="D123" s="99"/>
      <c r="E123" s="65"/>
      <c r="K123" s="100">
        <f>+K122-K117</f>
        <v>-23936910.945000004</v>
      </c>
    </row>
    <row r="124" spans="2:21" x14ac:dyDescent="0.2">
      <c r="D124" s="101"/>
      <c r="E124" s="102"/>
      <c r="H124" s="103"/>
      <c r="I124" s="103"/>
      <c r="J124" s="103"/>
    </row>
    <row r="125" spans="2:21" x14ac:dyDescent="0.2">
      <c r="D125" s="104"/>
      <c r="E125" s="65"/>
      <c r="H125" s="103"/>
      <c r="I125" s="103"/>
      <c r="J125" s="103"/>
    </row>
    <row r="126" spans="2:21" x14ac:dyDescent="0.2">
      <c r="D126" s="104"/>
      <c r="E126" s="107" t="s">
        <v>317</v>
      </c>
      <c r="F126" s="107" t="s">
        <v>318</v>
      </c>
      <c r="G126" s="107" t="s">
        <v>319</v>
      </c>
      <c r="H126" s="108" t="s">
        <v>320</v>
      </c>
      <c r="I126" s="103"/>
      <c r="J126" s="103"/>
    </row>
    <row r="127" spans="2:21" x14ac:dyDescent="0.2">
      <c r="C127" s="63" t="s">
        <v>321</v>
      </c>
      <c r="D127" s="104"/>
      <c r="E127" s="65">
        <v>375406988.99000001</v>
      </c>
      <c r="F127" s="65">
        <v>36594835.420000002</v>
      </c>
      <c r="G127" s="65">
        <v>52392.71</v>
      </c>
      <c r="H127" s="65">
        <f>E127+F127-G127</f>
        <v>411949431.70000005</v>
      </c>
    </row>
    <row r="128" spans="2:21" x14ac:dyDescent="0.2">
      <c r="C128" s="63" t="s">
        <v>201</v>
      </c>
      <c r="D128" s="104"/>
      <c r="E128" s="65">
        <v>2673208</v>
      </c>
      <c r="F128" s="66"/>
      <c r="G128" s="66"/>
      <c r="H128" s="65">
        <f>E128+F128-G128</f>
        <v>2673208</v>
      </c>
      <c r="J128" s="64"/>
    </row>
    <row r="129" spans="3:10" x14ac:dyDescent="0.2">
      <c r="C129" s="63" t="s">
        <v>189</v>
      </c>
      <c r="D129" s="104"/>
      <c r="E129" s="65">
        <v>21488192.239999998</v>
      </c>
      <c r="F129" s="66">
        <v>252427</v>
      </c>
      <c r="G129" s="66">
        <v>82600</v>
      </c>
      <c r="H129" s="65">
        <f>E129+F129-G129</f>
        <v>21658019.239999998</v>
      </c>
      <c r="J129" s="105"/>
    </row>
    <row r="130" spans="3:10" x14ac:dyDescent="0.2">
      <c r="C130" s="63" t="s">
        <v>203</v>
      </c>
      <c r="D130" s="104"/>
      <c r="E130" s="65"/>
      <c r="F130" s="66"/>
      <c r="G130" s="66"/>
      <c r="J130" s="105"/>
    </row>
    <row r="131" spans="3:10" x14ac:dyDescent="0.2">
      <c r="C131" s="63" t="s">
        <v>204</v>
      </c>
      <c r="D131" s="104"/>
      <c r="E131" s="65">
        <v>374967</v>
      </c>
      <c r="F131" s="66"/>
      <c r="G131" s="66"/>
      <c r="H131" s="65">
        <f>E131+F131-G131</f>
        <v>374967</v>
      </c>
      <c r="J131" s="105"/>
    </row>
    <row r="132" spans="3:10" x14ac:dyDescent="0.2">
      <c r="D132" s="104"/>
      <c r="E132" s="65">
        <f>SUM(E127:E131)</f>
        <v>399943356.23000002</v>
      </c>
      <c r="F132" s="105">
        <f>SUM(F127:F131)</f>
        <v>36847262.420000002</v>
      </c>
      <c r="G132" s="105">
        <f>SUM(G127:G131)</f>
        <v>134992.71</v>
      </c>
      <c r="H132" s="105">
        <f>SUM(H127:H131)</f>
        <v>436655625.94000006</v>
      </c>
      <c r="I132" s="66"/>
      <c r="J132" s="105"/>
    </row>
    <row r="133" spans="3:10" x14ac:dyDescent="0.2">
      <c r="D133" s="104"/>
      <c r="E133" s="65">
        <f>E117-E132</f>
        <v>0</v>
      </c>
      <c r="F133" s="64">
        <f>F122-F132</f>
        <v>10557984.090000004</v>
      </c>
      <c r="G133" s="66">
        <f>H117-G132</f>
        <v>-714.87999999997555</v>
      </c>
      <c r="H133" s="65">
        <f>J117-H132</f>
        <v>10558698.96999985</v>
      </c>
      <c r="I133" s="105"/>
      <c r="J133" s="105"/>
    </row>
    <row r="134" spans="3:10" x14ac:dyDescent="0.2">
      <c r="D134" s="104"/>
      <c r="E134" s="65"/>
    </row>
    <row r="135" spans="3:10" x14ac:dyDescent="0.2">
      <c r="D135" s="104"/>
      <c r="E135" s="105"/>
      <c r="G135" s="65">
        <f>F133-G133</f>
        <v>10558698.970000004</v>
      </c>
    </row>
    <row r="136" spans="3:10" x14ac:dyDescent="0.2">
      <c r="D136" s="104"/>
      <c r="E136" s="105"/>
      <c r="F136" s="144"/>
      <c r="G136" s="144"/>
    </row>
    <row r="137" spans="3:10" x14ac:dyDescent="0.2">
      <c r="D137" s="104"/>
      <c r="E137" s="105"/>
    </row>
    <row r="138" spans="3:10" x14ac:dyDescent="0.2">
      <c r="D138" s="99"/>
      <c r="E138" s="65"/>
    </row>
    <row r="139" spans="3:10" x14ac:dyDescent="0.2">
      <c r="D139" s="99"/>
      <c r="E139" s="65"/>
    </row>
    <row r="140" spans="3:10" x14ac:dyDescent="0.2">
      <c r="D140" s="99"/>
      <c r="E140" s="65"/>
    </row>
    <row r="141" spans="3:10" x14ac:dyDescent="0.2">
      <c r="D141" s="99"/>
      <c r="E141" s="65"/>
    </row>
    <row r="142" spans="3:10" x14ac:dyDescent="0.2">
      <c r="D142" s="99"/>
      <c r="E142" s="65"/>
    </row>
    <row r="143" spans="3:10" x14ac:dyDescent="0.2">
      <c r="D143" s="99"/>
      <c r="E143" s="65"/>
    </row>
    <row r="144" spans="3:10" x14ac:dyDescent="0.2">
      <c r="D144" s="99"/>
      <c r="E144" s="65"/>
    </row>
    <row r="145" spans="4:5" x14ac:dyDescent="0.2">
      <c r="D145" s="99"/>
      <c r="E145" s="65"/>
    </row>
    <row r="146" spans="4:5" x14ac:dyDescent="0.2">
      <c r="D146" s="99"/>
      <c r="E146" s="65"/>
    </row>
    <row r="147" spans="4:5" x14ac:dyDescent="0.2">
      <c r="D147" s="99"/>
      <c r="E147" s="65"/>
    </row>
    <row r="148" spans="4:5" x14ac:dyDescent="0.2">
      <c r="D148" s="99"/>
      <c r="E148" s="65"/>
    </row>
    <row r="149" spans="4:5" x14ac:dyDescent="0.2">
      <c r="D149" s="99"/>
      <c r="E149" s="65"/>
    </row>
    <row r="150" spans="4:5" x14ac:dyDescent="0.2">
      <c r="D150" s="99"/>
      <c r="E150" s="65"/>
    </row>
    <row r="151" spans="4:5" x14ac:dyDescent="0.2">
      <c r="D151" s="99"/>
      <c r="E151" s="65"/>
    </row>
    <row r="152" spans="4:5" x14ac:dyDescent="0.2">
      <c r="D152" s="99"/>
      <c r="E152" s="65"/>
    </row>
    <row r="153" spans="4:5" x14ac:dyDescent="0.2">
      <c r="D153" s="99"/>
      <c r="E153" s="65"/>
    </row>
    <row r="154" spans="4:5" x14ac:dyDescent="0.2">
      <c r="D154" s="99"/>
      <c r="E154" s="65"/>
    </row>
    <row r="155" spans="4:5" x14ac:dyDescent="0.2">
      <c r="D155" s="99"/>
      <c r="E155" s="65"/>
    </row>
    <row r="156" spans="4:5" x14ac:dyDescent="0.2">
      <c r="D156" s="99"/>
      <c r="E156" s="65"/>
    </row>
    <row r="157" spans="4:5" x14ac:dyDescent="0.2">
      <c r="D157" s="99"/>
      <c r="E157" s="65"/>
    </row>
    <row r="158" spans="4:5" x14ac:dyDescent="0.2">
      <c r="D158" s="99"/>
      <c r="E158" s="65"/>
    </row>
    <row r="159" spans="4:5" x14ac:dyDescent="0.2">
      <c r="D159" s="99"/>
      <c r="E159" s="65"/>
    </row>
    <row r="160" spans="4:5" x14ac:dyDescent="0.2">
      <c r="D160" s="99"/>
      <c r="E160" s="65"/>
    </row>
    <row r="161" spans="4:6" x14ac:dyDescent="0.2">
      <c r="D161" s="99"/>
      <c r="E161" s="65"/>
    </row>
    <row r="162" spans="4:6" x14ac:dyDescent="0.2">
      <c r="D162" s="99"/>
      <c r="E162" s="65"/>
    </row>
    <row r="163" spans="4:6" x14ac:dyDescent="0.2">
      <c r="E163" s="65"/>
      <c r="F163" s="102"/>
    </row>
    <row r="164" spans="4:6" x14ac:dyDescent="0.2">
      <c r="D164" s="99"/>
      <c r="E164" s="65"/>
    </row>
    <row r="165" spans="4:6" x14ac:dyDescent="0.2">
      <c r="D165" s="99"/>
      <c r="E165" s="65"/>
    </row>
    <row r="166" spans="4:6" x14ac:dyDescent="0.2">
      <c r="D166" s="99"/>
      <c r="E166" s="65"/>
    </row>
    <row r="167" spans="4:6" x14ac:dyDescent="0.2">
      <c r="D167" s="99"/>
      <c r="E167" s="65"/>
    </row>
    <row r="168" spans="4:6" x14ac:dyDescent="0.2">
      <c r="D168" s="99"/>
      <c r="E168" s="65"/>
    </row>
    <row r="169" spans="4:6" x14ac:dyDescent="0.2">
      <c r="D169" s="99"/>
      <c r="E169" s="65"/>
    </row>
    <row r="170" spans="4:6" x14ac:dyDescent="0.2">
      <c r="D170" s="99"/>
      <c r="E170" s="65"/>
    </row>
    <row r="171" spans="4:6" x14ac:dyDescent="0.2">
      <c r="D171" s="99"/>
      <c r="E171" s="65"/>
    </row>
    <row r="172" spans="4:6" x14ac:dyDescent="0.2">
      <c r="D172" s="99"/>
      <c r="E172" s="65"/>
    </row>
    <row r="173" spans="4:6" x14ac:dyDescent="0.2">
      <c r="D173" s="99"/>
      <c r="E173" s="65"/>
    </row>
    <row r="174" spans="4:6" x14ac:dyDescent="0.2">
      <c r="D174" s="99"/>
      <c r="E174" s="65"/>
    </row>
    <row r="175" spans="4:6" x14ac:dyDescent="0.2">
      <c r="D175" s="99"/>
      <c r="E175" s="65"/>
    </row>
    <row r="176" spans="4:6" x14ac:dyDescent="0.2">
      <c r="D176" s="99"/>
      <c r="E176" s="65"/>
    </row>
    <row r="177" spans="4:5" x14ac:dyDescent="0.2">
      <c r="D177" s="99"/>
      <c r="E177" s="65"/>
    </row>
    <row r="178" spans="4:5" x14ac:dyDescent="0.2">
      <c r="D178" s="99"/>
      <c r="E178" s="65"/>
    </row>
    <row r="179" spans="4:5" x14ac:dyDescent="0.2">
      <c r="D179" s="99"/>
      <c r="E179" s="65"/>
    </row>
    <row r="180" spans="4:5" x14ac:dyDescent="0.2">
      <c r="D180" s="99"/>
      <c r="E180" s="65"/>
    </row>
    <row r="181" spans="4:5" x14ac:dyDescent="0.2">
      <c r="D181" s="99"/>
      <c r="E181" s="65"/>
    </row>
    <row r="182" spans="4:5" x14ac:dyDescent="0.2">
      <c r="D182" s="99"/>
      <c r="E182" s="65"/>
    </row>
    <row r="183" spans="4:5" x14ac:dyDescent="0.2">
      <c r="D183" s="99"/>
      <c r="E183" s="65"/>
    </row>
    <row r="184" spans="4:5" x14ac:dyDescent="0.2">
      <c r="D184" s="99"/>
      <c r="E184" s="65"/>
    </row>
    <row r="185" spans="4:5" x14ac:dyDescent="0.2">
      <c r="D185" s="99"/>
      <c r="E185" s="65"/>
    </row>
    <row r="186" spans="4:5" x14ac:dyDescent="0.2">
      <c r="D186" s="99"/>
      <c r="E186" s="65"/>
    </row>
    <row r="187" spans="4:5" x14ac:dyDescent="0.2">
      <c r="D187" s="99"/>
      <c r="E187" s="65"/>
    </row>
    <row r="188" spans="4:5" x14ac:dyDescent="0.2">
      <c r="D188" s="99"/>
      <c r="E188" s="65"/>
    </row>
    <row r="189" spans="4:5" x14ac:dyDescent="0.2">
      <c r="D189" s="99"/>
      <c r="E189" s="65"/>
    </row>
    <row r="190" spans="4:5" x14ac:dyDescent="0.2">
      <c r="D190" s="99"/>
      <c r="E190" s="65"/>
    </row>
    <row r="191" spans="4:5" x14ac:dyDescent="0.2">
      <c r="D191" s="99"/>
      <c r="E191" s="65"/>
    </row>
    <row r="192" spans="4:5" x14ac:dyDescent="0.2">
      <c r="D192" s="99"/>
      <c r="E192" s="65"/>
    </row>
    <row r="193" spans="4:5" x14ac:dyDescent="0.2">
      <c r="D193" s="99"/>
      <c r="E193" s="65"/>
    </row>
    <row r="194" spans="4:5" x14ac:dyDescent="0.2">
      <c r="D194" s="99"/>
      <c r="E194" s="65"/>
    </row>
    <row r="195" spans="4:5" x14ac:dyDescent="0.2">
      <c r="D195" s="99"/>
      <c r="E195" s="65"/>
    </row>
    <row r="196" spans="4:5" x14ac:dyDescent="0.2">
      <c r="D196" s="99"/>
      <c r="E196" s="65"/>
    </row>
    <row r="197" spans="4:5" x14ac:dyDescent="0.2">
      <c r="D197" s="99"/>
      <c r="E197" s="65"/>
    </row>
    <row r="198" spans="4:5" x14ac:dyDescent="0.2">
      <c r="D198" s="99"/>
      <c r="E198" s="65"/>
    </row>
    <row r="199" spans="4:5" x14ac:dyDescent="0.2">
      <c r="D199" s="99"/>
      <c r="E199" s="65"/>
    </row>
    <row r="200" spans="4:5" x14ac:dyDescent="0.2">
      <c r="D200" s="99"/>
      <c r="E200" s="65"/>
    </row>
    <row r="201" spans="4:5" x14ac:dyDescent="0.2">
      <c r="D201" s="99"/>
      <c r="E201" s="65"/>
    </row>
    <row r="202" spans="4:5" x14ac:dyDescent="0.2">
      <c r="D202" s="99"/>
      <c r="E202" s="65"/>
    </row>
    <row r="203" spans="4:5" x14ac:dyDescent="0.2">
      <c r="D203" s="99"/>
      <c r="E203" s="65"/>
    </row>
    <row r="204" spans="4:5" x14ac:dyDescent="0.2">
      <c r="D204" s="99"/>
      <c r="E204" s="65"/>
    </row>
    <row r="205" spans="4:5" x14ac:dyDescent="0.2">
      <c r="D205" s="99"/>
      <c r="E205" s="65"/>
    </row>
    <row r="206" spans="4:5" x14ac:dyDescent="0.2">
      <c r="D206" s="99"/>
      <c r="E206" s="65"/>
    </row>
    <row r="207" spans="4:5" x14ac:dyDescent="0.2">
      <c r="D207" s="99"/>
      <c r="E207" s="65"/>
    </row>
    <row r="208" spans="4:5" x14ac:dyDescent="0.2">
      <c r="D208" s="99"/>
      <c r="E208" s="65"/>
    </row>
    <row r="209" spans="4:5" x14ac:dyDescent="0.2">
      <c r="D209" s="99"/>
      <c r="E209" s="65"/>
    </row>
    <row r="210" spans="4:5" x14ac:dyDescent="0.2">
      <c r="D210" s="99"/>
      <c r="E210" s="65"/>
    </row>
    <row r="211" spans="4:5" x14ac:dyDescent="0.2">
      <c r="D211" s="99"/>
      <c r="E211" s="65"/>
    </row>
    <row r="212" spans="4:5" x14ac:dyDescent="0.2">
      <c r="D212" s="99"/>
      <c r="E212" s="65"/>
    </row>
    <row r="213" spans="4:5" x14ac:dyDescent="0.2">
      <c r="D213" s="99"/>
      <c r="E213" s="65"/>
    </row>
    <row r="214" spans="4:5" x14ac:dyDescent="0.2">
      <c r="D214" s="99"/>
      <c r="E214" s="65"/>
    </row>
    <row r="215" spans="4:5" x14ac:dyDescent="0.2">
      <c r="D215" s="99"/>
      <c r="E215" s="65"/>
    </row>
    <row r="216" spans="4:5" x14ac:dyDescent="0.2">
      <c r="D216" s="99"/>
      <c r="E216" s="65"/>
    </row>
    <row r="217" spans="4:5" x14ac:dyDescent="0.2">
      <c r="D217" s="99"/>
      <c r="E217" s="65"/>
    </row>
    <row r="218" spans="4:5" x14ac:dyDescent="0.2">
      <c r="D218" s="99"/>
      <c r="E218" s="65"/>
    </row>
    <row r="219" spans="4:5" x14ac:dyDescent="0.2">
      <c r="D219" s="99"/>
      <c r="E219" s="65"/>
    </row>
    <row r="220" spans="4:5" x14ac:dyDescent="0.2">
      <c r="D220" s="99"/>
      <c r="E220" s="65"/>
    </row>
    <row r="221" spans="4:5" x14ac:dyDescent="0.2">
      <c r="D221" s="99"/>
      <c r="E221" s="65"/>
    </row>
    <row r="222" spans="4:5" x14ac:dyDescent="0.2">
      <c r="D222" s="99"/>
      <c r="E222" s="65"/>
    </row>
    <row r="223" spans="4:5" x14ac:dyDescent="0.2">
      <c r="D223" s="99"/>
      <c r="E223" s="65"/>
    </row>
    <row r="224" spans="4:5" x14ac:dyDescent="0.2">
      <c r="D224" s="99"/>
      <c r="E224" s="65"/>
    </row>
    <row r="225" spans="4:5" x14ac:dyDescent="0.2">
      <c r="D225" s="99"/>
      <c r="E225" s="65"/>
    </row>
    <row r="226" spans="4:5" x14ac:dyDescent="0.2">
      <c r="D226" s="99"/>
      <c r="E226" s="65"/>
    </row>
    <row r="227" spans="4:5" x14ac:dyDescent="0.2">
      <c r="D227" s="99"/>
      <c r="E227" s="65"/>
    </row>
    <row r="228" spans="4:5" x14ac:dyDescent="0.2">
      <c r="D228" s="99"/>
      <c r="E228" s="65"/>
    </row>
    <row r="229" spans="4:5" x14ac:dyDescent="0.2">
      <c r="D229" s="99"/>
      <c r="E229" s="65"/>
    </row>
    <row r="230" spans="4:5" x14ac:dyDescent="0.2">
      <c r="D230" s="99"/>
      <c r="E230" s="65"/>
    </row>
    <row r="231" spans="4:5" x14ac:dyDescent="0.2">
      <c r="D231" s="99"/>
      <c r="E231" s="65"/>
    </row>
    <row r="232" spans="4:5" x14ac:dyDescent="0.2">
      <c r="D232" s="99"/>
      <c r="E232" s="65"/>
    </row>
    <row r="233" spans="4:5" x14ac:dyDescent="0.2">
      <c r="D233" s="99"/>
      <c r="E233" s="65"/>
    </row>
    <row r="234" spans="4:5" x14ac:dyDescent="0.2">
      <c r="D234" s="99"/>
      <c r="E234" s="65"/>
    </row>
    <row r="235" spans="4:5" x14ac:dyDescent="0.2">
      <c r="D235" s="99"/>
      <c r="E235" s="65"/>
    </row>
    <row r="236" spans="4:5" x14ac:dyDescent="0.2">
      <c r="D236" s="99"/>
      <c r="E236" s="65"/>
    </row>
    <row r="237" spans="4:5" x14ac:dyDescent="0.2">
      <c r="D237" s="99"/>
      <c r="E237" s="65"/>
    </row>
    <row r="238" spans="4:5" x14ac:dyDescent="0.2">
      <c r="D238" s="99"/>
      <c r="E238" s="65"/>
    </row>
    <row r="239" spans="4:5" x14ac:dyDescent="0.2">
      <c r="D239" s="99"/>
      <c r="E239" s="65"/>
    </row>
    <row r="240" spans="4:5" x14ac:dyDescent="0.2">
      <c r="D240" s="99"/>
      <c r="E240" s="65"/>
    </row>
    <row r="241" spans="4:5" x14ac:dyDescent="0.2">
      <c r="D241" s="99"/>
      <c r="E241" s="65"/>
    </row>
    <row r="242" spans="4:5" x14ac:dyDescent="0.2">
      <c r="D242" s="99"/>
      <c r="E242" s="65"/>
    </row>
    <row r="243" spans="4:5" x14ac:dyDescent="0.2">
      <c r="D243" s="99"/>
      <c r="E243" s="65"/>
    </row>
    <row r="244" spans="4:5" x14ac:dyDescent="0.2">
      <c r="D244" s="99"/>
      <c r="E244" s="65"/>
    </row>
    <row r="245" spans="4:5" x14ac:dyDescent="0.2">
      <c r="D245" s="99"/>
      <c r="E245" s="65"/>
    </row>
    <row r="246" spans="4:5" x14ac:dyDescent="0.2">
      <c r="D246" s="99"/>
      <c r="E246" s="65"/>
    </row>
    <row r="247" spans="4:5" x14ac:dyDescent="0.2">
      <c r="D247" s="99"/>
      <c r="E247" s="65"/>
    </row>
    <row r="248" spans="4:5" x14ac:dyDescent="0.2">
      <c r="D248" s="99"/>
      <c r="E248" s="65"/>
    </row>
    <row r="249" spans="4:5" x14ac:dyDescent="0.2">
      <c r="D249" s="99"/>
      <c r="E249" s="65"/>
    </row>
    <row r="250" spans="4:5" x14ac:dyDescent="0.2">
      <c r="D250" s="99"/>
      <c r="E250" s="65"/>
    </row>
    <row r="251" spans="4:5" x14ac:dyDescent="0.2">
      <c r="D251" s="99"/>
      <c r="E251" s="65"/>
    </row>
    <row r="252" spans="4:5" x14ac:dyDescent="0.2">
      <c r="D252" s="99"/>
      <c r="E252" s="65"/>
    </row>
    <row r="253" spans="4:5" x14ac:dyDescent="0.2">
      <c r="D253" s="99"/>
      <c r="E253" s="65"/>
    </row>
    <row r="254" spans="4:5" x14ac:dyDescent="0.2">
      <c r="D254" s="99"/>
      <c r="E254" s="65"/>
    </row>
    <row r="255" spans="4:5" x14ac:dyDescent="0.2">
      <c r="D255" s="99"/>
      <c r="E255" s="65"/>
    </row>
    <row r="256" spans="4:5" x14ac:dyDescent="0.2">
      <c r="D256" s="99"/>
      <c r="E256" s="65"/>
    </row>
    <row r="257" spans="4:5" x14ac:dyDescent="0.2">
      <c r="D257" s="99"/>
      <c r="E257" s="65"/>
    </row>
    <row r="258" spans="4:5" x14ac:dyDescent="0.2">
      <c r="D258" s="99"/>
      <c r="E258" s="65"/>
    </row>
    <row r="259" spans="4:5" x14ac:dyDescent="0.2">
      <c r="D259" s="99"/>
      <c r="E259" s="65"/>
    </row>
    <row r="260" spans="4:5" x14ac:dyDescent="0.2">
      <c r="D260" s="99"/>
      <c r="E260" s="65"/>
    </row>
    <row r="261" spans="4:5" x14ac:dyDescent="0.2">
      <c r="D261" s="99"/>
      <c r="E261" s="65"/>
    </row>
    <row r="262" spans="4:5" x14ac:dyDescent="0.2">
      <c r="D262" s="99"/>
      <c r="E262" s="65"/>
    </row>
    <row r="263" spans="4:5" x14ac:dyDescent="0.2">
      <c r="D263" s="99"/>
      <c r="E263" s="65"/>
    </row>
    <row r="264" spans="4:5" x14ac:dyDescent="0.2">
      <c r="D264" s="99"/>
      <c r="E264" s="65"/>
    </row>
    <row r="265" spans="4:5" x14ac:dyDescent="0.2">
      <c r="D265" s="99"/>
      <c r="E265" s="65"/>
    </row>
    <row r="266" spans="4:5" x14ac:dyDescent="0.2">
      <c r="D266" s="99"/>
      <c r="E266" s="65"/>
    </row>
    <row r="267" spans="4:5" x14ac:dyDescent="0.2">
      <c r="D267" s="99"/>
      <c r="E267" s="65"/>
    </row>
    <row r="268" spans="4:5" x14ac:dyDescent="0.2">
      <c r="D268" s="99"/>
      <c r="E268" s="65"/>
    </row>
    <row r="269" spans="4:5" x14ac:dyDescent="0.2">
      <c r="D269" s="99"/>
      <c r="E269" s="65"/>
    </row>
    <row r="270" spans="4:5" x14ac:dyDescent="0.2">
      <c r="D270" s="99"/>
      <c r="E270" s="65"/>
    </row>
    <row r="271" spans="4:5" x14ac:dyDescent="0.2">
      <c r="D271" s="99"/>
      <c r="E271" s="65"/>
    </row>
    <row r="272" spans="4:5" x14ac:dyDescent="0.2">
      <c r="D272" s="99"/>
      <c r="E272" s="65"/>
    </row>
    <row r="273" spans="4:5" x14ac:dyDescent="0.2">
      <c r="D273" s="99"/>
      <c r="E273" s="65"/>
    </row>
    <row r="274" spans="4:5" x14ac:dyDescent="0.2">
      <c r="D274" s="99"/>
      <c r="E274" s="65"/>
    </row>
    <row r="275" spans="4:5" x14ac:dyDescent="0.2">
      <c r="D275" s="99"/>
      <c r="E275" s="65"/>
    </row>
    <row r="276" spans="4:5" x14ac:dyDescent="0.2">
      <c r="D276" s="99"/>
      <c r="E276" s="65"/>
    </row>
    <row r="277" spans="4:5" x14ac:dyDescent="0.2">
      <c r="D277" s="99"/>
      <c r="E277" s="65"/>
    </row>
    <row r="278" spans="4:5" x14ac:dyDescent="0.2">
      <c r="D278" s="99"/>
      <c r="E278" s="65"/>
    </row>
    <row r="279" spans="4:5" x14ac:dyDescent="0.2">
      <c r="D279" s="99"/>
      <c r="E279" s="65"/>
    </row>
    <row r="280" spans="4:5" x14ac:dyDescent="0.2">
      <c r="D280" s="99"/>
      <c r="E280" s="65"/>
    </row>
    <row r="281" spans="4:5" x14ac:dyDescent="0.2">
      <c r="D281" s="99"/>
      <c r="E281" s="65"/>
    </row>
    <row r="282" spans="4:5" x14ac:dyDescent="0.2">
      <c r="D282" s="99"/>
      <c r="E282" s="65"/>
    </row>
    <row r="283" spans="4:5" x14ac:dyDescent="0.2">
      <c r="D283" s="99"/>
      <c r="E283" s="65"/>
    </row>
    <row r="284" spans="4:5" x14ac:dyDescent="0.2">
      <c r="D284" s="99"/>
      <c r="E284" s="65"/>
    </row>
    <row r="285" spans="4:5" x14ac:dyDescent="0.2">
      <c r="D285" s="99"/>
      <c r="E285" s="65"/>
    </row>
    <row r="286" spans="4:5" x14ac:dyDescent="0.2">
      <c r="D286" s="99"/>
      <c r="E286" s="65"/>
    </row>
    <row r="287" spans="4:5" x14ac:dyDescent="0.2">
      <c r="D287" s="99"/>
      <c r="E287" s="65"/>
    </row>
    <row r="288" spans="4:5" x14ac:dyDescent="0.2">
      <c r="D288" s="99"/>
      <c r="E288" s="65"/>
    </row>
    <row r="289" spans="4:5" x14ac:dyDescent="0.2">
      <c r="D289" s="99"/>
      <c r="E289" s="65"/>
    </row>
    <row r="290" spans="4:5" x14ac:dyDescent="0.2">
      <c r="D290" s="99"/>
      <c r="E290" s="65"/>
    </row>
    <row r="291" spans="4:5" x14ac:dyDescent="0.2">
      <c r="D291" s="99"/>
      <c r="E291" s="65"/>
    </row>
    <row r="292" spans="4:5" x14ac:dyDescent="0.2">
      <c r="D292" s="99"/>
      <c r="E292" s="65"/>
    </row>
    <row r="293" spans="4:5" x14ac:dyDescent="0.2">
      <c r="D293" s="99"/>
      <c r="E293" s="65"/>
    </row>
    <row r="294" spans="4:5" x14ac:dyDescent="0.2">
      <c r="D294" s="99"/>
      <c r="E294" s="65"/>
    </row>
    <row r="295" spans="4:5" x14ac:dyDescent="0.2">
      <c r="D295" s="99"/>
      <c r="E295" s="65"/>
    </row>
    <row r="296" spans="4:5" x14ac:dyDescent="0.2">
      <c r="D296" s="99"/>
      <c r="E296" s="65"/>
    </row>
    <row r="297" spans="4:5" x14ac:dyDescent="0.2">
      <c r="D297" s="99"/>
      <c r="E297" s="65"/>
    </row>
    <row r="298" spans="4:5" x14ac:dyDescent="0.2">
      <c r="D298" s="99"/>
      <c r="E298" s="65"/>
    </row>
    <row r="299" spans="4:5" x14ac:dyDescent="0.2">
      <c r="D299" s="99"/>
      <c r="E299" s="65"/>
    </row>
    <row r="300" spans="4:5" x14ac:dyDescent="0.2">
      <c r="D300" s="99"/>
      <c r="E300" s="65"/>
    </row>
    <row r="301" spans="4:5" x14ac:dyDescent="0.2">
      <c r="D301" s="99"/>
      <c r="E301" s="65"/>
    </row>
    <row r="302" spans="4:5" x14ac:dyDescent="0.2">
      <c r="D302" s="99"/>
      <c r="E302" s="65"/>
    </row>
    <row r="303" spans="4:5" x14ac:dyDescent="0.2">
      <c r="D303" s="99"/>
      <c r="E303" s="65"/>
    </row>
    <row r="304" spans="4:5" x14ac:dyDescent="0.2">
      <c r="D304" s="99"/>
      <c r="E304" s="65"/>
    </row>
    <row r="305" spans="4:5" x14ac:dyDescent="0.2">
      <c r="D305" s="99"/>
      <c r="E305" s="65"/>
    </row>
    <row r="306" spans="4:5" x14ac:dyDescent="0.2">
      <c r="D306" s="99"/>
      <c r="E306" s="65"/>
    </row>
    <row r="307" spans="4:5" x14ac:dyDescent="0.2">
      <c r="D307" s="99"/>
      <c r="E307" s="65"/>
    </row>
    <row r="308" spans="4:5" x14ac:dyDescent="0.2">
      <c r="D308" s="99"/>
      <c r="E308" s="65"/>
    </row>
    <row r="309" spans="4:5" x14ac:dyDescent="0.2">
      <c r="E309" s="65"/>
    </row>
    <row r="310" spans="4:5" x14ac:dyDescent="0.2">
      <c r="E310" s="65"/>
    </row>
    <row r="311" spans="4:5" x14ac:dyDescent="0.2">
      <c r="E311" s="65"/>
    </row>
    <row r="312" spans="4:5" x14ac:dyDescent="0.2">
      <c r="E312" s="65"/>
    </row>
    <row r="313" spans="4:5" x14ac:dyDescent="0.2">
      <c r="E313" s="65"/>
    </row>
    <row r="314" spans="4:5" x14ac:dyDescent="0.2">
      <c r="E314" s="65"/>
    </row>
    <row r="315" spans="4:5" x14ac:dyDescent="0.2">
      <c r="E315" s="65"/>
    </row>
    <row r="316" spans="4:5" x14ac:dyDescent="0.2">
      <c r="E316" s="65"/>
    </row>
    <row r="317" spans="4:5" x14ac:dyDescent="0.2">
      <c r="E317" s="65"/>
    </row>
    <row r="318" spans="4:5" x14ac:dyDescent="0.2">
      <c r="E318" s="65"/>
    </row>
    <row r="319" spans="4:5" x14ac:dyDescent="0.2">
      <c r="E319" s="65"/>
    </row>
    <row r="320" spans="4:5" x14ac:dyDescent="0.2">
      <c r="E320" s="65"/>
    </row>
    <row r="321" spans="5:5" x14ac:dyDescent="0.2">
      <c r="E321" s="65"/>
    </row>
    <row r="322" spans="5:5" x14ac:dyDescent="0.2">
      <c r="E322" s="65"/>
    </row>
    <row r="323" spans="5:5" x14ac:dyDescent="0.2">
      <c r="E323" s="65"/>
    </row>
    <row r="324" spans="5:5" x14ac:dyDescent="0.2">
      <c r="E324" s="65"/>
    </row>
    <row r="325" spans="5:5" x14ac:dyDescent="0.2">
      <c r="E325" s="65"/>
    </row>
    <row r="326" spans="5:5" x14ac:dyDescent="0.2">
      <c r="E326" s="65"/>
    </row>
    <row r="327" spans="5:5" x14ac:dyDescent="0.2">
      <c r="E327" s="65"/>
    </row>
    <row r="328" spans="5:5" x14ac:dyDescent="0.2">
      <c r="E328" s="65"/>
    </row>
    <row r="329" spans="5:5" x14ac:dyDescent="0.2">
      <c r="E329" s="65"/>
    </row>
    <row r="330" spans="5:5" x14ac:dyDescent="0.2">
      <c r="E330" s="65"/>
    </row>
    <row r="331" spans="5:5" x14ac:dyDescent="0.2">
      <c r="E331" s="65"/>
    </row>
    <row r="332" spans="5:5" x14ac:dyDescent="0.2">
      <c r="E332" s="65"/>
    </row>
    <row r="333" spans="5:5" x14ac:dyDescent="0.2">
      <c r="E333" s="65"/>
    </row>
    <row r="334" spans="5:5" x14ac:dyDescent="0.2">
      <c r="E334" s="65"/>
    </row>
    <row r="335" spans="5:5" x14ac:dyDescent="0.2">
      <c r="E335" s="65"/>
    </row>
    <row r="336" spans="5:5" x14ac:dyDescent="0.2">
      <c r="E336" s="65"/>
    </row>
    <row r="337" spans="5:5" x14ac:dyDescent="0.2">
      <c r="E337" s="65"/>
    </row>
    <row r="338" spans="5:5" x14ac:dyDescent="0.2">
      <c r="E338" s="65"/>
    </row>
    <row r="339" spans="5:5" x14ac:dyDescent="0.2">
      <c r="E339" s="65"/>
    </row>
    <row r="340" spans="5:5" x14ac:dyDescent="0.2">
      <c r="E340" s="65"/>
    </row>
    <row r="341" spans="5:5" x14ac:dyDescent="0.2">
      <c r="E341" s="65"/>
    </row>
    <row r="342" spans="5:5" x14ac:dyDescent="0.2">
      <c r="E342" s="65"/>
    </row>
    <row r="343" spans="5:5" x14ac:dyDescent="0.2">
      <c r="E343" s="65"/>
    </row>
    <row r="344" spans="5:5" x14ac:dyDescent="0.2">
      <c r="E344" s="65"/>
    </row>
    <row r="345" spans="5:5" x14ac:dyDescent="0.2">
      <c r="E345" s="65"/>
    </row>
    <row r="346" spans="5:5" x14ac:dyDescent="0.2">
      <c r="E346" s="65"/>
    </row>
    <row r="347" spans="5:5" x14ac:dyDescent="0.2">
      <c r="E347" s="65"/>
    </row>
    <row r="348" spans="5:5" x14ac:dyDescent="0.2">
      <c r="E348" s="65"/>
    </row>
    <row r="349" spans="5:5" x14ac:dyDescent="0.2">
      <c r="E349" s="65"/>
    </row>
    <row r="350" spans="5:5" x14ac:dyDescent="0.2">
      <c r="E350" s="65"/>
    </row>
    <row r="351" spans="5:5" x14ac:dyDescent="0.2">
      <c r="E351" s="65"/>
    </row>
    <row r="352" spans="5:5" x14ac:dyDescent="0.2">
      <c r="E352" s="65"/>
    </row>
    <row r="353" spans="5:5" x14ac:dyDescent="0.2">
      <c r="E353" s="65"/>
    </row>
    <row r="354" spans="5:5" x14ac:dyDescent="0.2">
      <c r="E354" s="65"/>
    </row>
    <row r="355" spans="5:5" x14ac:dyDescent="0.2">
      <c r="E355" s="65"/>
    </row>
    <row r="356" spans="5:5" x14ac:dyDescent="0.2">
      <c r="E356" s="65"/>
    </row>
    <row r="357" spans="5:5" x14ac:dyDescent="0.2">
      <c r="E357" s="65"/>
    </row>
    <row r="358" spans="5:5" x14ac:dyDescent="0.2">
      <c r="E358" s="65"/>
    </row>
    <row r="359" spans="5:5" x14ac:dyDescent="0.2">
      <c r="E359" s="65"/>
    </row>
    <row r="360" spans="5:5" x14ac:dyDescent="0.2">
      <c r="E360" s="65"/>
    </row>
    <row r="361" spans="5:5" x14ac:dyDescent="0.2">
      <c r="E361" s="65"/>
    </row>
    <row r="362" spans="5:5" x14ac:dyDescent="0.2">
      <c r="E362" s="65"/>
    </row>
    <row r="363" spans="5:5" x14ac:dyDescent="0.2">
      <c r="E363" s="65"/>
    </row>
    <row r="364" spans="5:5" x14ac:dyDescent="0.2">
      <c r="E364" s="65"/>
    </row>
    <row r="365" spans="5:5" x14ac:dyDescent="0.2">
      <c r="E365" s="65"/>
    </row>
    <row r="366" spans="5:5" x14ac:dyDescent="0.2">
      <c r="E366" s="65"/>
    </row>
    <row r="367" spans="5:5" x14ac:dyDescent="0.2">
      <c r="E367" s="65"/>
    </row>
    <row r="368" spans="5:5" x14ac:dyDescent="0.2">
      <c r="E368" s="65"/>
    </row>
    <row r="369" spans="5:5" x14ac:dyDescent="0.2">
      <c r="E369" s="65"/>
    </row>
    <row r="370" spans="5:5" x14ac:dyDescent="0.2">
      <c r="E370" s="65"/>
    </row>
    <row r="371" spans="5:5" x14ac:dyDescent="0.2">
      <c r="E371" s="65"/>
    </row>
    <row r="372" spans="5:5" x14ac:dyDescent="0.2">
      <c r="E372" s="65"/>
    </row>
    <row r="373" spans="5:5" x14ac:dyDescent="0.2">
      <c r="E373" s="65"/>
    </row>
    <row r="374" spans="5:5" x14ac:dyDescent="0.2">
      <c r="E374" s="65"/>
    </row>
    <row r="375" spans="5:5" x14ac:dyDescent="0.2">
      <c r="E375" s="65"/>
    </row>
    <row r="376" spans="5:5" x14ac:dyDescent="0.2">
      <c r="E376" s="65"/>
    </row>
    <row r="377" spans="5:5" x14ac:dyDescent="0.2">
      <c r="E377" s="65"/>
    </row>
    <row r="378" spans="5:5" x14ac:dyDescent="0.2">
      <c r="E378" s="65"/>
    </row>
    <row r="379" spans="5:5" x14ac:dyDescent="0.2">
      <c r="E379" s="65"/>
    </row>
    <row r="380" spans="5:5" x14ac:dyDescent="0.2">
      <c r="E380" s="65"/>
    </row>
    <row r="381" spans="5:5" x14ac:dyDescent="0.2">
      <c r="E381" s="65"/>
    </row>
    <row r="382" spans="5:5" x14ac:dyDescent="0.2">
      <c r="E382" s="65"/>
    </row>
    <row r="383" spans="5:5" x14ac:dyDescent="0.2">
      <c r="E383" s="65"/>
    </row>
    <row r="384" spans="5:5" x14ac:dyDescent="0.2">
      <c r="E384" s="65"/>
    </row>
    <row r="385" spans="5:5" x14ac:dyDescent="0.2">
      <c r="E385" s="65"/>
    </row>
    <row r="386" spans="5:5" x14ac:dyDescent="0.2">
      <c r="E386" s="65"/>
    </row>
    <row r="387" spans="5:5" x14ac:dyDescent="0.2">
      <c r="E387" s="65"/>
    </row>
    <row r="388" spans="5:5" x14ac:dyDescent="0.2">
      <c r="E388" s="65"/>
    </row>
    <row r="389" spans="5:5" x14ac:dyDescent="0.2">
      <c r="E389" s="65"/>
    </row>
    <row r="390" spans="5:5" x14ac:dyDescent="0.2">
      <c r="E390" s="65"/>
    </row>
    <row r="391" spans="5:5" x14ac:dyDescent="0.2">
      <c r="E391" s="65"/>
    </row>
    <row r="392" spans="5:5" x14ac:dyDescent="0.2">
      <c r="E392" s="65"/>
    </row>
    <row r="393" spans="5:5" x14ac:dyDescent="0.2">
      <c r="E393" s="65"/>
    </row>
    <row r="394" spans="5:5" x14ac:dyDescent="0.2">
      <c r="E394" s="65"/>
    </row>
    <row r="395" spans="5:5" x14ac:dyDescent="0.2">
      <c r="E395" s="65"/>
    </row>
    <row r="396" spans="5:5" x14ac:dyDescent="0.2">
      <c r="E396" s="65"/>
    </row>
    <row r="397" spans="5:5" x14ac:dyDescent="0.2">
      <c r="E397" s="65"/>
    </row>
    <row r="398" spans="5:5" x14ac:dyDescent="0.2">
      <c r="E398" s="65"/>
    </row>
    <row r="399" spans="5:5" x14ac:dyDescent="0.2">
      <c r="E399" s="65"/>
    </row>
    <row r="400" spans="5:5" x14ac:dyDescent="0.2">
      <c r="E400" s="65"/>
    </row>
    <row r="401" spans="5:5" x14ac:dyDescent="0.2">
      <c r="E401" s="65"/>
    </row>
    <row r="402" spans="5:5" x14ac:dyDescent="0.2">
      <c r="E402" s="65"/>
    </row>
    <row r="403" spans="5:5" x14ac:dyDescent="0.2">
      <c r="E403" s="65"/>
    </row>
    <row r="404" spans="5:5" x14ac:dyDescent="0.2">
      <c r="E404" s="65"/>
    </row>
    <row r="405" spans="5:5" x14ac:dyDescent="0.2">
      <c r="E405" s="65"/>
    </row>
    <row r="406" spans="5:5" x14ac:dyDescent="0.2">
      <c r="E406" s="65"/>
    </row>
    <row r="407" spans="5:5" x14ac:dyDescent="0.2">
      <c r="E407" s="65"/>
    </row>
    <row r="408" spans="5:5" x14ac:dyDescent="0.2">
      <c r="E408" s="65"/>
    </row>
    <row r="409" spans="5:5" x14ac:dyDescent="0.2">
      <c r="E409" s="65"/>
    </row>
    <row r="410" spans="5:5" x14ac:dyDescent="0.2">
      <c r="E410" s="65"/>
    </row>
    <row r="411" spans="5:5" x14ac:dyDescent="0.2">
      <c r="E411" s="65"/>
    </row>
    <row r="412" spans="5:5" x14ac:dyDescent="0.2">
      <c r="E412" s="65"/>
    </row>
    <row r="413" spans="5:5" x14ac:dyDescent="0.2">
      <c r="E413" s="65"/>
    </row>
    <row r="414" spans="5:5" x14ac:dyDescent="0.2">
      <c r="E414" s="65"/>
    </row>
    <row r="415" spans="5:5" x14ac:dyDescent="0.2">
      <c r="E415" s="65"/>
    </row>
    <row r="416" spans="5:5" x14ac:dyDescent="0.2">
      <c r="E416" s="65"/>
    </row>
    <row r="417" spans="5:5" x14ac:dyDescent="0.2">
      <c r="E417" s="65"/>
    </row>
    <row r="418" spans="5:5" x14ac:dyDescent="0.2">
      <c r="E418" s="65"/>
    </row>
    <row r="419" spans="5:5" x14ac:dyDescent="0.2">
      <c r="E419" s="65"/>
    </row>
    <row r="420" spans="5:5" x14ac:dyDescent="0.2">
      <c r="E420" s="65"/>
    </row>
    <row r="421" spans="5:5" x14ac:dyDescent="0.2">
      <c r="E421" s="65"/>
    </row>
    <row r="422" spans="5:5" x14ac:dyDescent="0.2">
      <c r="E422" s="65"/>
    </row>
    <row r="423" spans="5:5" x14ac:dyDescent="0.2">
      <c r="E423" s="65"/>
    </row>
    <row r="424" spans="5:5" x14ac:dyDescent="0.2">
      <c r="E424" s="65"/>
    </row>
    <row r="425" spans="5:5" x14ac:dyDescent="0.2">
      <c r="E425" s="65"/>
    </row>
    <row r="426" spans="5:5" x14ac:dyDescent="0.2">
      <c r="E426" s="65"/>
    </row>
    <row r="427" spans="5:5" x14ac:dyDescent="0.2">
      <c r="E427" s="65"/>
    </row>
    <row r="428" spans="5:5" x14ac:dyDescent="0.2">
      <c r="E428" s="65"/>
    </row>
    <row r="429" spans="5:5" x14ac:dyDescent="0.2">
      <c r="E429" s="65"/>
    </row>
    <row r="430" spans="5:5" x14ac:dyDescent="0.2">
      <c r="E430" s="65"/>
    </row>
    <row r="431" spans="5:5" x14ac:dyDescent="0.2">
      <c r="E431" s="65"/>
    </row>
    <row r="432" spans="5:5" x14ac:dyDescent="0.2">
      <c r="E432" s="65"/>
    </row>
    <row r="433" spans="5:5" x14ac:dyDescent="0.2">
      <c r="E433" s="65"/>
    </row>
    <row r="434" spans="5:5" x14ac:dyDescent="0.2">
      <c r="E434" s="65"/>
    </row>
    <row r="435" spans="5:5" x14ac:dyDescent="0.2">
      <c r="E435" s="65"/>
    </row>
    <row r="436" spans="5:5" x14ac:dyDescent="0.2">
      <c r="E436" s="65"/>
    </row>
    <row r="437" spans="5:5" x14ac:dyDescent="0.2">
      <c r="E437" s="65"/>
    </row>
    <row r="438" spans="5:5" x14ac:dyDescent="0.2">
      <c r="E438" s="65"/>
    </row>
    <row r="439" spans="5:5" x14ac:dyDescent="0.2">
      <c r="E439" s="65"/>
    </row>
    <row r="440" spans="5:5" x14ac:dyDescent="0.2">
      <c r="E440" s="65"/>
    </row>
    <row r="441" spans="5:5" x14ac:dyDescent="0.2">
      <c r="E441" s="65"/>
    </row>
    <row r="442" spans="5:5" x14ac:dyDescent="0.2">
      <c r="E442" s="65"/>
    </row>
    <row r="443" spans="5:5" x14ac:dyDescent="0.2">
      <c r="E443" s="65"/>
    </row>
    <row r="444" spans="5:5" x14ac:dyDescent="0.2">
      <c r="E444" s="65"/>
    </row>
    <row r="445" spans="5:5" x14ac:dyDescent="0.2">
      <c r="E445" s="65"/>
    </row>
    <row r="446" spans="5:5" x14ac:dyDescent="0.2">
      <c r="E446" s="65"/>
    </row>
    <row r="447" spans="5:5" x14ac:dyDescent="0.2">
      <c r="E447" s="65"/>
    </row>
    <row r="448" spans="5:5" x14ac:dyDescent="0.2">
      <c r="E448" s="65"/>
    </row>
    <row r="449" spans="5:5" x14ac:dyDescent="0.2">
      <c r="E449" s="65"/>
    </row>
    <row r="450" spans="5:5" x14ac:dyDescent="0.2">
      <c r="E450" s="65"/>
    </row>
    <row r="451" spans="5:5" x14ac:dyDescent="0.2">
      <c r="E451" s="65"/>
    </row>
    <row r="452" spans="5:5" x14ac:dyDescent="0.2">
      <c r="E452" s="65"/>
    </row>
    <row r="453" spans="5:5" x14ac:dyDescent="0.2">
      <c r="E453" s="65"/>
    </row>
    <row r="454" spans="5:5" x14ac:dyDescent="0.2">
      <c r="E454" s="65"/>
    </row>
    <row r="455" spans="5:5" x14ac:dyDescent="0.2">
      <c r="E455" s="65"/>
    </row>
    <row r="456" spans="5:5" x14ac:dyDescent="0.2">
      <c r="E456" s="65"/>
    </row>
    <row r="457" spans="5:5" x14ac:dyDescent="0.2">
      <c r="E457" s="65"/>
    </row>
    <row r="458" spans="5:5" x14ac:dyDescent="0.2">
      <c r="E458" s="65"/>
    </row>
    <row r="459" spans="5:5" x14ac:dyDescent="0.2">
      <c r="E459" s="65"/>
    </row>
    <row r="460" spans="5:5" x14ac:dyDescent="0.2">
      <c r="E460" s="65"/>
    </row>
    <row r="461" spans="5:5" x14ac:dyDescent="0.2">
      <c r="E461" s="65"/>
    </row>
    <row r="462" spans="5:5" x14ac:dyDescent="0.2">
      <c r="E462" s="65"/>
    </row>
    <row r="463" spans="5:5" x14ac:dyDescent="0.2">
      <c r="E463" s="65"/>
    </row>
    <row r="464" spans="5:5" x14ac:dyDescent="0.2">
      <c r="E464" s="65"/>
    </row>
    <row r="465" spans="5:5" x14ac:dyDescent="0.2">
      <c r="E465" s="65"/>
    </row>
    <row r="466" spans="5:5" x14ac:dyDescent="0.2">
      <c r="E466" s="65"/>
    </row>
    <row r="467" spans="5:5" x14ac:dyDescent="0.2">
      <c r="E467" s="65"/>
    </row>
    <row r="468" spans="5:5" x14ac:dyDescent="0.2">
      <c r="E468" s="65"/>
    </row>
    <row r="469" spans="5:5" x14ac:dyDescent="0.2">
      <c r="E469" s="65"/>
    </row>
    <row r="470" spans="5:5" x14ac:dyDescent="0.2">
      <c r="E470" s="65"/>
    </row>
    <row r="471" spans="5:5" x14ac:dyDescent="0.2">
      <c r="E471" s="65"/>
    </row>
    <row r="472" spans="5:5" x14ac:dyDescent="0.2">
      <c r="E472" s="65"/>
    </row>
    <row r="473" spans="5:5" x14ac:dyDescent="0.2">
      <c r="E473" s="65"/>
    </row>
    <row r="474" spans="5:5" x14ac:dyDescent="0.2">
      <c r="E474" s="65"/>
    </row>
    <row r="475" spans="5:5" x14ac:dyDescent="0.2">
      <c r="E475" s="65"/>
    </row>
    <row r="476" spans="5:5" x14ac:dyDescent="0.2">
      <c r="E476" s="65"/>
    </row>
    <row r="477" spans="5:5" x14ac:dyDescent="0.2">
      <c r="E477" s="65"/>
    </row>
    <row r="478" spans="5:5" x14ac:dyDescent="0.2">
      <c r="E478" s="65"/>
    </row>
    <row r="479" spans="5:5" x14ac:dyDescent="0.2">
      <c r="E479" s="65"/>
    </row>
    <row r="480" spans="5:5" x14ac:dyDescent="0.2">
      <c r="E480" s="65"/>
    </row>
    <row r="481" spans="5:5" x14ac:dyDescent="0.2">
      <c r="E481" s="65"/>
    </row>
    <row r="482" spans="5:5" x14ac:dyDescent="0.2">
      <c r="E482" s="65"/>
    </row>
    <row r="483" spans="5:5" x14ac:dyDescent="0.2">
      <c r="E483" s="65"/>
    </row>
    <row r="484" spans="5:5" x14ac:dyDescent="0.2">
      <c r="E484" s="65"/>
    </row>
    <row r="485" spans="5:5" x14ac:dyDescent="0.2">
      <c r="E485" s="65"/>
    </row>
    <row r="486" spans="5:5" x14ac:dyDescent="0.2">
      <c r="E486" s="65"/>
    </row>
    <row r="487" spans="5:5" x14ac:dyDescent="0.2">
      <c r="E487" s="65"/>
    </row>
    <row r="488" spans="5:5" x14ac:dyDescent="0.2">
      <c r="E488" s="65"/>
    </row>
    <row r="489" spans="5:5" x14ac:dyDescent="0.2">
      <c r="E489" s="65"/>
    </row>
    <row r="490" spans="5:5" x14ac:dyDescent="0.2">
      <c r="E490" s="65"/>
    </row>
    <row r="491" spans="5:5" x14ac:dyDescent="0.2">
      <c r="E491" s="65"/>
    </row>
    <row r="492" spans="5:5" x14ac:dyDescent="0.2">
      <c r="E492" s="65"/>
    </row>
    <row r="493" spans="5:5" x14ac:dyDescent="0.2">
      <c r="E493" s="65"/>
    </row>
    <row r="494" spans="5:5" x14ac:dyDescent="0.2">
      <c r="E494" s="65"/>
    </row>
    <row r="495" spans="5:5" x14ac:dyDescent="0.2">
      <c r="E495" s="65"/>
    </row>
    <row r="496" spans="5:5" x14ac:dyDescent="0.2">
      <c r="E496" s="65"/>
    </row>
    <row r="497" spans="5:5" x14ac:dyDescent="0.2">
      <c r="E497" s="65"/>
    </row>
    <row r="498" spans="5:5" x14ac:dyDescent="0.2">
      <c r="E498" s="65"/>
    </row>
    <row r="499" spans="5:5" x14ac:dyDescent="0.2">
      <c r="E499" s="65"/>
    </row>
    <row r="500" spans="5:5" x14ac:dyDescent="0.2">
      <c r="E500" s="65"/>
    </row>
    <row r="501" spans="5:5" x14ac:dyDescent="0.2">
      <c r="E501" s="65"/>
    </row>
    <row r="502" spans="5:5" x14ac:dyDescent="0.2">
      <c r="E502" s="65"/>
    </row>
    <row r="503" spans="5:5" x14ac:dyDescent="0.2">
      <c r="E503" s="65"/>
    </row>
    <row r="504" spans="5:5" x14ac:dyDescent="0.2">
      <c r="E504" s="65"/>
    </row>
    <row r="505" spans="5:5" x14ac:dyDescent="0.2">
      <c r="E505" s="65"/>
    </row>
    <row r="506" spans="5:5" x14ac:dyDescent="0.2">
      <c r="E506" s="65"/>
    </row>
    <row r="507" spans="5:5" x14ac:dyDescent="0.2">
      <c r="E507" s="65"/>
    </row>
    <row r="508" spans="5:5" x14ac:dyDescent="0.2">
      <c r="E508" s="65"/>
    </row>
    <row r="509" spans="5:5" x14ac:dyDescent="0.2">
      <c r="E509" s="65"/>
    </row>
    <row r="510" spans="5:5" x14ac:dyDescent="0.2">
      <c r="E510" s="65"/>
    </row>
    <row r="511" spans="5:5" x14ac:dyDescent="0.2">
      <c r="E511" s="65"/>
    </row>
    <row r="512" spans="5:5" x14ac:dyDescent="0.2">
      <c r="E512" s="65"/>
    </row>
    <row r="513" spans="5:5" x14ac:dyDescent="0.2">
      <c r="E513" s="65"/>
    </row>
    <row r="514" spans="5:5" x14ac:dyDescent="0.2">
      <c r="E514" s="65"/>
    </row>
    <row r="515" spans="5:5" x14ac:dyDescent="0.2">
      <c r="E515" s="65"/>
    </row>
    <row r="516" spans="5:5" x14ac:dyDescent="0.2">
      <c r="E516" s="65"/>
    </row>
    <row r="517" spans="5:5" x14ac:dyDescent="0.2">
      <c r="E517" s="65"/>
    </row>
    <row r="518" spans="5:5" x14ac:dyDescent="0.2">
      <c r="E518" s="65"/>
    </row>
    <row r="519" spans="5:5" x14ac:dyDescent="0.2">
      <c r="E519" s="65"/>
    </row>
    <row r="520" spans="5:5" x14ac:dyDescent="0.2">
      <c r="E520" s="65"/>
    </row>
    <row r="521" spans="5:5" x14ac:dyDescent="0.2">
      <c r="E521" s="65"/>
    </row>
    <row r="522" spans="5:5" x14ac:dyDescent="0.2">
      <c r="E522" s="65"/>
    </row>
    <row r="523" spans="5:5" x14ac:dyDescent="0.2">
      <c r="E523" s="65"/>
    </row>
    <row r="524" spans="5:5" x14ac:dyDescent="0.2">
      <c r="E524" s="65"/>
    </row>
    <row r="525" spans="5:5" x14ac:dyDescent="0.2">
      <c r="E525" s="65"/>
    </row>
    <row r="526" spans="5:5" x14ac:dyDescent="0.2">
      <c r="E526" s="65"/>
    </row>
    <row r="527" spans="5:5" x14ac:dyDescent="0.2">
      <c r="E527" s="65"/>
    </row>
    <row r="528" spans="5:5" x14ac:dyDescent="0.2">
      <c r="E528" s="65"/>
    </row>
    <row r="529" spans="5:5" x14ac:dyDescent="0.2">
      <c r="E529" s="65"/>
    </row>
    <row r="530" spans="5:5" x14ac:dyDescent="0.2">
      <c r="E530" s="65"/>
    </row>
    <row r="531" spans="5:5" x14ac:dyDescent="0.2">
      <c r="E531" s="65"/>
    </row>
    <row r="532" spans="5:5" x14ac:dyDescent="0.2">
      <c r="E532" s="65"/>
    </row>
    <row r="533" spans="5:5" x14ac:dyDescent="0.2">
      <c r="E533" s="65"/>
    </row>
    <row r="534" spans="5:5" x14ac:dyDescent="0.2">
      <c r="E534" s="65"/>
    </row>
    <row r="535" spans="5:5" x14ac:dyDescent="0.2">
      <c r="E535" s="65"/>
    </row>
    <row r="536" spans="5:5" x14ac:dyDescent="0.2">
      <c r="E536" s="65"/>
    </row>
    <row r="537" spans="5:5" x14ac:dyDescent="0.2">
      <c r="E537" s="65"/>
    </row>
    <row r="538" spans="5:5" x14ac:dyDescent="0.2">
      <c r="E538" s="65"/>
    </row>
    <row r="539" spans="5:5" x14ac:dyDescent="0.2">
      <c r="E539" s="65"/>
    </row>
    <row r="540" spans="5:5" x14ac:dyDescent="0.2">
      <c r="E540" s="65"/>
    </row>
    <row r="541" spans="5:5" x14ac:dyDescent="0.2">
      <c r="E541" s="65"/>
    </row>
    <row r="542" spans="5:5" x14ac:dyDescent="0.2">
      <c r="E542" s="65"/>
    </row>
    <row r="543" spans="5:5" x14ac:dyDescent="0.2">
      <c r="E543" s="65"/>
    </row>
    <row r="544" spans="5:5" x14ac:dyDescent="0.2">
      <c r="E544" s="65"/>
    </row>
    <row r="545" spans="5:5" x14ac:dyDescent="0.2">
      <c r="E545" s="65"/>
    </row>
    <row r="546" spans="5:5" x14ac:dyDescent="0.2">
      <c r="E546" s="65"/>
    </row>
    <row r="547" spans="5:5" x14ac:dyDescent="0.2">
      <c r="E547" s="65"/>
    </row>
    <row r="548" spans="5:5" x14ac:dyDescent="0.2">
      <c r="E548" s="65"/>
    </row>
    <row r="549" spans="5:5" x14ac:dyDescent="0.2">
      <c r="E549" s="65"/>
    </row>
    <row r="550" spans="5:5" x14ac:dyDescent="0.2">
      <c r="E550" s="65"/>
    </row>
    <row r="551" spans="5:5" x14ac:dyDescent="0.2">
      <c r="E551" s="65"/>
    </row>
    <row r="552" spans="5:5" x14ac:dyDescent="0.2">
      <c r="E552" s="65"/>
    </row>
    <row r="553" spans="5:5" x14ac:dyDescent="0.2">
      <c r="E553" s="65"/>
    </row>
    <row r="554" spans="5:5" x14ac:dyDescent="0.2">
      <c r="E554" s="65"/>
    </row>
    <row r="555" spans="5:5" x14ac:dyDescent="0.2">
      <c r="E555" s="65"/>
    </row>
    <row r="556" spans="5:5" x14ac:dyDescent="0.2">
      <c r="E556" s="65"/>
    </row>
    <row r="557" spans="5:5" x14ac:dyDescent="0.2">
      <c r="E557" s="65"/>
    </row>
    <row r="558" spans="5:5" x14ac:dyDescent="0.2">
      <c r="E558" s="65"/>
    </row>
    <row r="559" spans="5:5" x14ac:dyDescent="0.2">
      <c r="E559" s="65"/>
    </row>
    <row r="560" spans="5:5" x14ac:dyDescent="0.2">
      <c r="E560" s="65"/>
    </row>
    <row r="561" spans="5:5" x14ac:dyDescent="0.2">
      <c r="E561" s="65"/>
    </row>
    <row r="562" spans="5:5" x14ac:dyDescent="0.2">
      <c r="E562" s="65"/>
    </row>
    <row r="563" spans="5:5" x14ac:dyDescent="0.2">
      <c r="E563" s="65"/>
    </row>
    <row r="564" spans="5:5" x14ac:dyDescent="0.2">
      <c r="E564" s="65"/>
    </row>
    <row r="565" spans="5:5" x14ac:dyDescent="0.2">
      <c r="E565" s="65"/>
    </row>
    <row r="566" spans="5:5" x14ac:dyDescent="0.2">
      <c r="E566" s="65"/>
    </row>
    <row r="567" spans="5:5" x14ac:dyDescent="0.2">
      <c r="E567" s="65"/>
    </row>
    <row r="568" spans="5:5" x14ac:dyDescent="0.2">
      <c r="E568" s="65"/>
    </row>
    <row r="569" spans="5:5" x14ac:dyDescent="0.2">
      <c r="E569" s="65"/>
    </row>
    <row r="570" spans="5:5" x14ac:dyDescent="0.2">
      <c r="E570" s="65"/>
    </row>
    <row r="571" spans="5:5" x14ac:dyDescent="0.2">
      <c r="E571" s="65"/>
    </row>
    <row r="572" spans="5:5" x14ac:dyDescent="0.2">
      <c r="E572" s="65"/>
    </row>
    <row r="573" spans="5:5" x14ac:dyDescent="0.2">
      <c r="E573" s="65"/>
    </row>
    <row r="574" spans="5:5" x14ac:dyDescent="0.2">
      <c r="E574" s="65"/>
    </row>
    <row r="575" spans="5:5" x14ac:dyDescent="0.2">
      <c r="E575" s="65"/>
    </row>
    <row r="576" spans="5:5" x14ac:dyDescent="0.2">
      <c r="E576" s="65"/>
    </row>
    <row r="577" spans="5:5" x14ac:dyDescent="0.2">
      <c r="E577" s="65"/>
    </row>
    <row r="578" spans="5:5" x14ac:dyDescent="0.2">
      <c r="E578" s="65"/>
    </row>
    <row r="579" spans="5:5" x14ac:dyDescent="0.2">
      <c r="E579" s="65"/>
    </row>
    <row r="580" spans="5:5" x14ac:dyDescent="0.2">
      <c r="E580" s="65"/>
    </row>
    <row r="581" spans="5:5" x14ac:dyDescent="0.2">
      <c r="E581" s="65"/>
    </row>
    <row r="582" spans="5:5" x14ac:dyDescent="0.2">
      <c r="E582" s="65"/>
    </row>
    <row r="583" spans="5:5" x14ac:dyDescent="0.2">
      <c r="E583" s="65"/>
    </row>
    <row r="584" spans="5:5" x14ac:dyDescent="0.2">
      <c r="E584" s="65"/>
    </row>
    <row r="585" spans="5:5" x14ac:dyDescent="0.2">
      <c r="E585" s="65"/>
    </row>
    <row r="586" spans="5:5" x14ac:dyDescent="0.2">
      <c r="E586" s="65"/>
    </row>
    <row r="587" spans="5:5" x14ac:dyDescent="0.2">
      <c r="E587" s="65"/>
    </row>
    <row r="588" spans="5:5" x14ac:dyDescent="0.2">
      <c r="E588" s="65"/>
    </row>
    <row r="589" spans="5:5" x14ac:dyDescent="0.2">
      <c r="E589" s="65"/>
    </row>
    <row r="590" spans="5:5" x14ac:dyDescent="0.2">
      <c r="E590" s="65"/>
    </row>
    <row r="591" spans="5:5" x14ac:dyDescent="0.2">
      <c r="E591" s="65"/>
    </row>
    <row r="592" spans="5:5" x14ac:dyDescent="0.2">
      <c r="E592" s="65"/>
    </row>
    <row r="593" spans="5:5" x14ac:dyDescent="0.2">
      <c r="E593" s="65"/>
    </row>
    <row r="594" spans="5:5" x14ac:dyDescent="0.2">
      <c r="E594" s="65"/>
    </row>
    <row r="595" spans="5:5" x14ac:dyDescent="0.2">
      <c r="E595" s="65"/>
    </row>
    <row r="596" spans="5:5" x14ac:dyDescent="0.2">
      <c r="E596" s="65"/>
    </row>
    <row r="597" spans="5:5" x14ac:dyDescent="0.2">
      <c r="E597" s="65"/>
    </row>
    <row r="598" spans="5:5" x14ac:dyDescent="0.2">
      <c r="E598" s="65"/>
    </row>
    <row r="599" spans="5:5" x14ac:dyDescent="0.2">
      <c r="E599" s="65"/>
    </row>
    <row r="600" spans="5:5" x14ac:dyDescent="0.2">
      <c r="E600" s="65"/>
    </row>
    <row r="601" spans="5:5" x14ac:dyDescent="0.2">
      <c r="E601" s="65"/>
    </row>
    <row r="602" spans="5:5" x14ac:dyDescent="0.2">
      <c r="E602" s="65"/>
    </row>
    <row r="603" spans="5:5" x14ac:dyDescent="0.2">
      <c r="E603" s="65"/>
    </row>
    <row r="604" spans="5:5" x14ac:dyDescent="0.2">
      <c r="E604" s="65"/>
    </row>
    <row r="605" spans="5:5" x14ac:dyDescent="0.2">
      <c r="E605" s="65"/>
    </row>
    <row r="606" spans="5:5" x14ac:dyDescent="0.2">
      <c r="E606" s="65"/>
    </row>
    <row r="607" spans="5:5" x14ac:dyDescent="0.2">
      <c r="E607" s="65"/>
    </row>
    <row r="608" spans="5:5" x14ac:dyDescent="0.2">
      <c r="E608" s="65"/>
    </row>
    <row r="609" spans="5:5" x14ac:dyDescent="0.2">
      <c r="E609" s="65"/>
    </row>
    <row r="610" spans="5:5" x14ac:dyDescent="0.2">
      <c r="E610" s="65"/>
    </row>
    <row r="611" spans="5:5" x14ac:dyDescent="0.2">
      <c r="E611" s="65"/>
    </row>
    <row r="612" spans="5:5" x14ac:dyDescent="0.2">
      <c r="E612" s="65"/>
    </row>
    <row r="613" spans="5:5" x14ac:dyDescent="0.2">
      <c r="E613" s="65"/>
    </row>
    <row r="614" spans="5:5" x14ac:dyDescent="0.2">
      <c r="E614" s="65"/>
    </row>
    <row r="615" spans="5:5" x14ac:dyDescent="0.2">
      <c r="E615" s="65"/>
    </row>
    <row r="616" spans="5:5" x14ac:dyDescent="0.2">
      <c r="E616" s="65"/>
    </row>
    <row r="617" spans="5:5" x14ac:dyDescent="0.2">
      <c r="E617" s="65"/>
    </row>
    <row r="618" spans="5:5" x14ac:dyDescent="0.2">
      <c r="E618" s="65"/>
    </row>
    <row r="619" spans="5:5" x14ac:dyDescent="0.2">
      <c r="E619" s="65"/>
    </row>
    <row r="620" spans="5:5" x14ac:dyDescent="0.2">
      <c r="E620" s="65"/>
    </row>
    <row r="621" spans="5:5" x14ac:dyDescent="0.2">
      <c r="E621" s="65"/>
    </row>
    <row r="622" spans="5:5" x14ac:dyDescent="0.2">
      <c r="E622" s="65"/>
    </row>
    <row r="623" spans="5:5" x14ac:dyDescent="0.2">
      <c r="E623" s="65"/>
    </row>
    <row r="624" spans="5:5" x14ac:dyDescent="0.2">
      <c r="E624" s="65"/>
    </row>
    <row r="625" spans="5:5" x14ac:dyDescent="0.2">
      <c r="E625" s="65"/>
    </row>
    <row r="626" spans="5:5" x14ac:dyDescent="0.2">
      <c r="E626" s="65"/>
    </row>
    <row r="627" spans="5:5" x14ac:dyDescent="0.2">
      <c r="E627" s="65"/>
    </row>
    <row r="628" spans="5:5" x14ac:dyDescent="0.2">
      <c r="E628" s="65"/>
    </row>
    <row r="629" spans="5:5" x14ac:dyDescent="0.2">
      <c r="E629" s="65"/>
    </row>
    <row r="630" spans="5:5" x14ac:dyDescent="0.2">
      <c r="E630" s="65"/>
    </row>
    <row r="631" spans="5:5" x14ac:dyDescent="0.2">
      <c r="E631" s="65"/>
    </row>
    <row r="632" spans="5:5" x14ac:dyDescent="0.2">
      <c r="E632" s="65"/>
    </row>
    <row r="633" spans="5:5" x14ac:dyDescent="0.2">
      <c r="E633" s="65"/>
    </row>
    <row r="634" spans="5:5" x14ac:dyDescent="0.2">
      <c r="E634" s="65"/>
    </row>
    <row r="635" spans="5:5" x14ac:dyDescent="0.2">
      <c r="E635" s="65"/>
    </row>
    <row r="636" spans="5:5" x14ac:dyDescent="0.2">
      <c r="E636" s="65"/>
    </row>
    <row r="637" spans="5:5" x14ac:dyDescent="0.2">
      <c r="E637" s="65"/>
    </row>
    <row r="638" spans="5:5" x14ac:dyDescent="0.2">
      <c r="E638" s="65"/>
    </row>
    <row r="639" spans="5:5" x14ac:dyDescent="0.2">
      <c r="E639" s="65"/>
    </row>
    <row r="640" spans="5:5" x14ac:dyDescent="0.2">
      <c r="E640" s="65"/>
    </row>
    <row r="641" spans="5:5" x14ac:dyDescent="0.2">
      <c r="E641" s="65"/>
    </row>
    <row r="642" spans="5:5" x14ac:dyDescent="0.2">
      <c r="E642" s="65"/>
    </row>
    <row r="643" spans="5:5" x14ac:dyDescent="0.2">
      <c r="E643" s="65"/>
    </row>
    <row r="644" spans="5:5" x14ac:dyDescent="0.2">
      <c r="E644" s="65"/>
    </row>
    <row r="645" spans="5:5" x14ac:dyDescent="0.2">
      <c r="E645" s="65"/>
    </row>
    <row r="646" spans="5:5" x14ac:dyDescent="0.2">
      <c r="E646" s="65"/>
    </row>
    <row r="647" spans="5:5" x14ac:dyDescent="0.2">
      <c r="E647" s="65"/>
    </row>
    <row r="648" spans="5:5" x14ac:dyDescent="0.2">
      <c r="E648" s="65"/>
    </row>
    <row r="649" spans="5:5" x14ac:dyDescent="0.2">
      <c r="E649" s="65"/>
    </row>
    <row r="650" spans="5:5" x14ac:dyDescent="0.2">
      <c r="E650" s="65"/>
    </row>
    <row r="651" spans="5:5" x14ac:dyDescent="0.2">
      <c r="E651" s="65"/>
    </row>
    <row r="652" spans="5:5" x14ac:dyDescent="0.2">
      <c r="E652" s="65"/>
    </row>
    <row r="653" spans="5:5" x14ac:dyDescent="0.2">
      <c r="E653" s="65"/>
    </row>
    <row r="654" spans="5:5" x14ac:dyDescent="0.2">
      <c r="E654" s="65"/>
    </row>
    <row r="655" spans="5:5" x14ac:dyDescent="0.2">
      <c r="E655" s="65"/>
    </row>
    <row r="656" spans="5:5" x14ac:dyDescent="0.2">
      <c r="E656" s="65"/>
    </row>
    <row r="657" spans="5:5" x14ac:dyDescent="0.2">
      <c r="E657" s="65"/>
    </row>
    <row r="658" spans="5:5" x14ac:dyDescent="0.2">
      <c r="E658" s="65"/>
    </row>
    <row r="659" spans="5:5" x14ac:dyDescent="0.2">
      <c r="E659" s="65"/>
    </row>
    <row r="660" spans="5:5" x14ac:dyDescent="0.2">
      <c r="E660" s="65"/>
    </row>
    <row r="661" spans="5:5" x14ac:dyDescent="0.2">
      <c r="E661" s="65"/>
    </row>
    <row r="662" spans="5:5" x14ac:dyDescent="0.2">
      <c r="E662" s="65"/>
    </row>
    <row r="663" spans="5:5" x14ac:dyDescent="0.2">
      <c r="E663" s="65"/>
    </row>
    <row r="664" spans="5:5" x14ac:dyDescent="0.2">
      <c r="E664" s="65"/>
    </row>
    <row r="665" spans="5:5" x14ac:dyDescent="0.2">
      <c r="E665" s="65"/>
    </row>
    <row r="666" spans="5:5" x14ac:dyDescent="0.2">
      <c r="E666" s="65"/>
    </row>
    <row r="667" spans="5:5" x14ac:dyDescent="0.2">
      <c r="E667" s="65"/>
    </row>
    <row r="668" spans="5:5" x14ac:dyDescent="0.2">
      <c r="E668" s="65"/>
    </row>
    <row r="669" spans="5:5" x14ac:dyDescent="0.2">
      <c r="E669" s="65"/>
    </row>
    <row r="670" spans="5:5" x14ac:dyDescent="0.2">
      <c r="E670" s="65"/>
    </row>
    <row r="671" spans="5:5" x14ac:dyDescent="0.2">
      <c r="E671" s="65"/>
    </row>
    <row r="672" spans="5:5" x14ac:dyDescent="0.2">
      <c r="E672" s="65"/>
    </row>
    <row r="673" spans="5:5" x14ac:dyDescent="0.2">
      <c r="E673" s="65"/>
    </row>
    <row r="674" spans="5:5" x14ac:dyDescent="0.2">
      <c r="E674" s="65"/>
    </row>
    <row r="675" spans="5:5" x14ac:dyDescent="0.2">
      <c r="E675" s="65"/>
    </row>
    <row r="676" spans="5:5" x14ac:dyDescent="0.2">
      <c r="E676" s="65"/>
    </row>
    <row r="677" spans="5:5" x14ac:dyDescent="0.2">
      <c r="E677" s="65"/>
    </row>
    <row r="678" spans="5:5" x14ac:dyDescent="0.2">
      <c r="E678" s="65"/>
    </row>
    <row r="679" spans="5:5" x14ac:dyDescent="0.2">
      <c r="E679" s="65"/>
    </row>
    <row r="680" spans="5:5" x14ac:dyDescent="0.2">
      <c r="E680" s="65"/>
    </row>
    <row r="681" spans="5:5" x14ac:dyDescent="0.2">
      <c r="E681" s="65"/>
    </row>
    <row r="682" spans="5:5" x14ac:dyDescent="0.2">
      <c r="E682" s="65"/>
    </row>
    <row r="683" spans="5:5" x14ac:dyDescent="0.2">
      <c r="E683" s="65"/>
    </row>
    <row r="684" spans="5:5" x14ac:dyDescent="0.2">
      <c r="E684" s="65"/>
    </row>
    <row r="685" spans="5:5" x14ac:dyDescent="0.2">
      <c r="E685" s="65"/>
    </row>
    <row r="686" spans="5:5" x14ac:dyDescent="0.2">
      <c r="E686" s="65"/>
    </row>
    <row r="687" spans="5:5" x14ac:dyDescent="0.2">
      <c r="E687" s="65"/>
    </row>
    <row r="688" spans="5:5" x14ac:dyDescent="0.2">
      <c r="E688" s="65"/>
    </row>
    <row r="689" spans="5:5" x14ac:dyDescent="0.2">
      <c r="E689" s="65"/>
    </row>
    <row r="690" spans="5:5" x14ac:dyDescent="0.2">
      <c r="E690" s="65"/>
    </row>
    <row r="691" spans="5:5" x14ac:dyDescent="0.2">
      <c r="E691" s="65"/>
    </row>
    <row r="692" spans="5:5" x14ac:dyDescent="0.2">
      <c r="E692" s="65"/>
    </row>
    <row r="693" spans="5:5" x14ac:dyDescent="0.2">
      <c r="E693" s="65"/>
    </row>
    <row r="694" spans="5:5" x14ac:dyDescent="0.2">
      <c r="E694" s="65"/>
    </row>
    <row r="695" spans="5:5" x14ac:dyDescent="0.2">
      <c r="E695" s="65"/>
    </row>
    <row r="696" spans="5:5" x14ac:dyDescent="0.2">
      <c r="E696" s="65"/>
    </row>
    <row r="697" spans="5:5" x14ac:dyDescent="0.2">
      <c r="E697" s="65"/>
    </row>
    <row r="698" spans="5:5" x14ac:dyDescent="0.2">
      <c r="E698" s="65"/>
    </row>
    <row r="699" spans="5:5" x14ac:dyDescent="0.2">
      <c r="E699" s="65"/>
    </row>
    <row r="700" spans="5:5" x14ac:dyDescent="0.2">
      <c r="E700" s="65"/>
    </row>
    <row r="701" spans="5:5" x14ac:dyDescent="0.2">
      <c r="E701" s="65"/>
    </row>
    <row r="702" spans="5:5" x14ac:dyDescent="0.2">
      <c r="E702" s="65"/>
    </row>
    <row r="703" spans="5:5" x14ac:dyDescent="0.2">
      <c r="E703" s="65"/>
    </row>
    <row r="704" spans="5:5" x14ac:dyDescent="0.2">
      <c r="E704" s="65"/>
    </row>
    <row r="705" spans="5:5" x14ac:dyDescent="0.2">
      <c r="E705" s="65"/>
    </row>
    <row r="706" spans="5:5" x14ac:dyDescent="0.2">
      <c r="E706" s="65"/>
    </row>
    <row r="707" spans="5:5" x14ac:dyDescent="0.2">
      <c r="E707" s="65"/>
    </row>
    <row r="708" spans="5:5" x14ac:dyDescent="0.2">
      <c r="E708" s="65"/>
    </row>
    <row r="709" spans="5:5" x14ac:dyDescent="0.2">
      <c r="E709" s="65"/>
    </row>
    <row r="710" spans="5:5" x14ac:dyDescent="0.2">
      <c r="E710" s="65"/>
    </row>
    <row r="711" spans="5:5" x14ac:dyDescent="0.2">
      <c r="E711" s="65"/>
    </row>
    <row r="712" spans="5:5" x14ac:dyDescent="0.2">
      <c r="E712" s="65"/>
    </row>
    <row r="713" spans="5:5" x14ac:dyDescent="0.2">
      <c r="E713" s="65"/>
    </row>
    <row r="714" spans="5:5" x14ac:dyDescent="0.2">
      <c r="E714" s="65"/>
    </row>
    <row r="715" spans="5:5" x14ac:dyDescent="0.2">
      <c r="E715" s="65"/>
    </row>
    <row r="716" spans="5:5" x14ac:dyDescent="0.2">
      <c r="E716" s="65"/>
    </row>
    <row r="717" spans="5:5" x14ac:dyDescent="0.2">
      <c r="E717" s="65"/>
    </row>
    <row r="718" spans="5:5" x14ac:dyDescent="0.2">
      <c r="E718" s="65"/>
    </row>
    <row r="719" spans="5:5" x14ac:dyDescent="0.2">
      <c r="E719" s="65"/>
    </row>
    <row r="720" spans="5:5" x14ac:dyDescent="0.2">
      <c r="E720" s="65"/>
    </row>
    <row r="721" spans="5:5" x14ac:dyDescent="0.2">
      <c r="E721" s="65"/>
    </row>
    <row r="722" spans="5:5" x14ac:dyDescent="0.2">
      <c r="E722" s="65"/>
    </row>
    <row r="723" spans="5:5" x14ac:dyDescent="0.2">
      <c r="E723" s="65"/>
    </row>
    <row r="724" spans="5:5" x14ac:dyDescent="0.2">
      <c r="E724" s="65"/>
    </row>
    <row r="725" spans="5:5" x14ac:dyDescent="0.2">
      <c r="E725" s="65"/>
    </row>
    <row r="726" spans="5:5" x14ac:dyDescent="0.2">
      <c r="E726" s="65"/>
    </row>
    <row r="727" spans="5:5" x14ac:dyDescent="0.2">
      <c r="E727" s="65"/>
    </row>
    <row r="728" spans="5:5" x14ac:dyDescent="0.2">
      <c r="E728" s="65"/>
    </row>
    <row r="729" spans="5:5" x14ac:dyDescent="0.2">
      <c r="E729" s="65"/>
    </row>
    <row r="730" spans="5:5" x14ac:dyDescent="0.2">
      <c r="E730" s="65"/>
    </row>
    <row r="731" spans="5:5" x14ac:dyDescent="0.2">
      <c r="E731" s="65"/>
    </row>
    <row r="732" spans="5:5" x14ac:dyDescent="0.2">
      <c r="E732" s="65"/>
    </row>
    <row r="733" spans="5:5" x14ac:dyDescent="0.2">
      <c r="E733" s="65"/>
    </row>
    <row r="734" spans="5:5" x14ac:dyDescent="0.2">
      <c r="E734" s="65"/>
    </row>
    <row r="735" spans="5:5" x14ac:dyDescent="0.2">
      <c r="E735" s="65"/>
    </row>
    <row r="736" spans="5:5" x14ac:dyDescent="0.2">
      <c r="E736" s="65"/>
    </row>
    <row r="737" spans="5:5" x14ac:dyDescent="0.2">
      <c r="E737" s="65"/>
    </row>
    <row r="738" spans="5:5" x14ac:dyDescent="0.2">
      <c r="E738" s="65"/>
    </row>
    <row r="739" spans="5:5" x14ac:dyDescent="0.2">
      <c r="E739" s="65"/>
    </row>
    <row r="740" spans="5:5" x14ac:dyDescent="0.2">
      <c r="E740" s="65"/>
    </row>
    <row r="741" spans="5:5" x14ac:dyDescent="0.2">
      <c r="E741" s="65"/>
    </row>
    <row r="742" spans="5:5" x14ac:dyDescent="0.2">
      <c r="E742" s="65"/>
    </row>
    <row r="743" spans="5:5" x14ac:dyDescent="0.2">
      <c r="E743" s="65"/>
    </row>
    <row r="744" spans="5:5" x14ac:dyDescent="0.2">
      <c r="E744" s="65"/>
    </row>
    <row r="745" spans="5:5" x14ac:dyDescent="0.2">
      <c r="E745" s="65"/>
    </row>
    <row r="746" spans="5:5" x14ac:dyDescent="0.2">
      <c r="E746" s="65"/>
    </row>
    <row r="747" spans="5:5" x14ac:dyDescent="0.2">
      <c r="E747" s="65"/>
    </row>
    <row r="748" spans="5:5" x14ac:dyDescent="0.2">
      <c r="E748" s="65"/>
    </row>
    <row r="749" spans="5:5" x14ac:dyDescent="0.2">
      <c r="E749" s="65"/>
    </row>
    <row r="750" spans="5:5" x14ac:dyDescent="0.2">
      <c r="E750" s="65"/>
    </row>
    <row r="751" spans="5:5" x14ac:dyDescent="0.2">
      <c r="E751" s="65"/>
    </row>
    <row r="752" spans="5:5" x14ac:dyDescent="0.2">
      <c r="E752" s="65"/>
    </row>
    <row r="753" spans="5:5" x14ac:dyDescent="0.2">
      <c r="E753" s="65"/>
    </row>
    <row r="754" spans="5:5" x14ac:dyDescent="0.2">
      <c r="E754" s="65"/>
    </row>
    <row r="755" spans="5:5" x14ac:dyDescent="0.2">
      <c r="E755" s="65"/>
    </row>
    <row r="756" spans="5:5" x14ac:dyDescent="0.2">
      <c r="E756" s="65"/>
    </row>
    <row r="757" spans="5:5" x14ac:dyDescent="0.2">
      <c r="E757" s="65"/>
    </row>
    <row r="758" spans="5:5" x14ac:dyDescent="0.2">
      <c r="E758" s="65"/>
    </row>
    <row r="759" spans="5:5" x14ac:dyDescent="0.2">
      <c r="E759" s="65"/>
    </row>
    <row r="760" spans="5:5" x14ac:dyDescent="0.2">
      <c r="E760" s="65"/>
    </row>
    <row r="761" spans="5:5" x14ac:dyDescent="0.2">
      <c r="E761" s="65"/>
    </row>
    <row r="762" spans="5:5" x14ac:dyDescent="0.2">
      <c r="E762" s="65"/>
    </row>
    <row r="763" spans="5:5" x14ac:dyDescent="0.2">
      <c r="E763" s="65"/>
    </row>
    <row r="764" spans="5:5" x14ac:dyDescent="0.2">
      <c r="E764" s="65"/>
    </row>
    <row r="765" spans="5:5" x14ac:dyDescent="0.2">
      <c r="E765" s="65"/>
    </row>
    <row r="766" spans="5:5" x14ac:dyDescent="0.2">
      <c r="E766" s="65"/>
    </row>
    <row r="767" spans="5:5" x14ac:dyDescent="0.2">
      <c r="E767" s="65"/>
    </row>
    <row r="768" spans="5:5" x14ac:dyDescent="0.2">
      <c r="E768" s="65"/>
    </row>
    <row r="769" spans="5:5" x14ac:dyDescent="0.2">
      <c r="E769" s="65"/>
    </row>
    <row r="770" spans="5:5" x14ac:dyDescent="0.2">
      <c r="E770" s="65"/>
    </row>
    <row r="771" spans="5:5" x14ac:dyDescent="0.2">
      <c r="E771" s="65"/>
    </row>
    <row r="772" spans="5:5" x14ac:dyDescent="0.2">
      <c r="E772" s="65"/>
    </row>
    <row r="773" spans="5:5" x14ac:dyDescent="0.2">
      <c r="E773" s="65"/>
    </row>
    <row r="774" spans="5:5" x14ac:dyDescent="0.2">
      <c r="E774" s="65"/>
    </row>
    <row r="775" spans="5:5" x14ac:dyDescent="0.2">
      <c r="E775" s="65"/>
    </row>
    <row r="776" spans="5:5" x14ac:dyDescent="0.2">
      <c r="E776" s="65"/>
    </row>
    <row r="777" spans="5:5" x14ac:dyDescent="0.2">
      <c r="E777" s="65"/>
    </row>
    <row r="778" spans="5:5" x14ac:dyDescent="0.2">
      <c r="E778" s="65"/>
    </row>
    <row r="779" spans="5:5" x14ac:dyDescent="0.2">
      <c r="E779" s="65"/>
    </row>
    <row r="780" spans="5:5" x14ac:dyDescent="0.2">
      <c r="E780" s="65"/>
    </row>
    <row r="781" spans="5:5" x14ac:dyDescent="0.2">
      <c r="E781" s="65"/>
    </row>
    <row r="782" spans="5:5" x14ac:dyDescent="0.2">
      <c r="E782" s="65"/>
    </row>
    <row r="783" spans="5:5" x14ac:dyDescent="0.2">
      <c r="E783" s="65"/>
    </row>
    <row r="784" spans="5:5" x14ac:dyDescent="0.2">
      <c r="E784" s="65"/>
    </row>
    <row r="785" spans="5:5" x14ac:dyDescent="0.2">
      <c r="E785" s="65"/>
    </row>
    <row r="786" spans="5:5" x14ac:dyDescent="0.2">
      <c r="E786" s="65"/>
    </row>
    <row r="787" spans="5:5" x14ac:dyDescent="0.2">
      <c r="E787" s="65"/>
    </row>
    <row r="788" spans="5:5" x14ac:dyDescent="0.2">
      <c r="E788" s="65"/>
    </row>
    <row r="789" spans="5:5" x14ac:dyDescent="0.2">
      <c r="E789" s="65"/>
    </row>
    <row r="790" spans="5:5" x14ac:dyDescent="0.2">
      <c r="E790" s="65"/>
    </row>
    <row r="791" spans="5:5" x14ac:dyDescent="0.2">
      <c r="E791" s="65"/>
    </row>
    <row r="792" spans="5:5" x14ac:dyDescent="0.2">
      <c r="E792" s="65"/>
    </row>
    <row r="793" spans="5:5" x14ac:dyDescent="0.2">
      <c r="E793" s="65"/>
    </row>
    <row r="794" spans="5:5" x14ac:dyDescent="0.2">
      <c r="E794" s="65"/>
    </row>
    <row r="795" spans="5:5" x14ac:dyDescent="0.2">
      <c r="E795" s="65"/>
    </row>
    <row r="796" spans="5:5" x14ac:dyDescent="0.2">
      <c r="E796" s="65"/>
    </row>
    <row r="797" spans="5:5" x14ac:dyDescent="0.2">
      <c r="E797" s="65"/>
    </row>
    <row r="798" spans="5:5" x14ac:dyDescent="0.2">
      <c r="E798" s="65"/>
    </row>
    <row r="799" spans="5:5" x14ac:dyDescent="0.2">
      <c r="E799" s="65"/>
    </row>
    <row r="800" spans="5:5" x14ac:dyDescent="0.2">
      <c r="E800" s="65"/>
    </row>
    <row r="801" spans="5:5" x14ac:dyDescent="0.2">
      <c r="E801" s="65"/>
    </row>
    <row r="802" spans="5:5" x14ac:dyDescent="0.2">
      <c r="E802" s="65"/>
    </row>
    <row r="803" spans="5:5" x14ac:dyDescent="0.2">
      <c r="E803" s="65"/>
    </row>
    <row r="804" spans="5:5" x14ac:dyDescent="0.2">
      <c r="E804" s="65"/>
    </row>
    <row r="805" spans="5:5" x14ac:dyDescent="0.2">
      <c r="E805" s="65"/>
    </row>
    <row r="806" spans="5:5" x14ac:dyDescent="0.2">
      <c r="E806" s="65"/>
    </row>
    <row r="807" spans="5:5" x14ac:dyDescent="0.2">
      <c r="E807" s="65"/>
    </row>
    <row r="808" spans="5:5" x14ac:dyDescent="0.2">
      <c r="E808" s="65"/>
    </row>
    <row r="809" spans="5:5" x14ac:dyDescent="0.2">
      <c r="E809" s="65"/>
    </row>
    <row r="810" spans="5:5" x14ac:dyDescent="0.2">
      <c r="E810" s="65"/>
    </row>
    <row r="811" spans="5:5" x14ac:dyDescent="0.2">
      <c r="E811" s="65"/>
    </row>
    <row r="812" spans="5:5" x14ac:dyDescent="0.2">
      <c r="E812" s="65"/>
    </row>
    <row r="813" spans="5:5" x14ac:dyDescent="0.2">
      <c r="E813" s="65"/>
    </row>
    <row r="814" spans="5:5" x14ac:dyDescent="0.2">
      <c r="E814" s="65"/>
    </row>
    <row r="815" spans="5:5" x14ac:dyDescent="0.2">
      <c r="E815" s="65"/>
    </row>
    <row r="816" spans="5:5" x14ac:dyDescent="0.2">
      <c r="E816" s="65"/>
    </row>
    <row r="817" spans="5:5" x14ac:dyDescent="0.2">
      <c r="E817" s="65"/>
    </row>
    <row r="818" spans="5:5" x14ac:dyDescent="0.2">
      <c r="E818" s="65"/>
    </row>
    <row r="819" spans="5:5" x14ac:dyDescent="0.2">
      <c r="E819" s="65"/>
    </row>
    <row r="820" spans="5:5" x14ac:dyDescent="0.2">
      <c r="E820" s="65"/>
    </row>
    <row r="821" spans="5:5" x14ac:dyDescent="0.2">
      <c r="E821" s="65"/>
    </row>
    <row r="822" spans="5:5" x14ac:dyDescent="0.2">
      <c r="E822" s="65"/>
    </row>
    <row r="823" spans="5:5" x14ac:dyDescent="0.2">
      <c r="E823" s="65"/>
    </row>
    <row r="824" spans="5:5" x14ac:dyDescent="0.2">
      <c r="E824" s="65"/>
    </row>
    <row r="825" spans="5:5" x14ac:dyDescent="0.2">
      <c r="E825" s="65"/>
    </row>
    <row r="826" spans="5:5" x14ac:dyDescent="0.2">
      <c r="E826" s="65"/>
    </row>
    <row r="827" spans="5:5" x14ac:dyDescent="0.2">
      <c r="E827" s="65"/>
    </row>
    <row r="828" spans="5:5" x14ac:dyDescent="0.2">
      <c r="E828" s="65"/>
    </row>
    <row r="829" spans="5:5" x14ac:dyDescent="0.2">
      <c r="E829" s="65"/>
    </row>
    <row r="830" spans="5:5" x14ac:dyDescent="0.2">
      <c r="E830" s="65"/>
    </row>
    <row r="831" spans="5:5" x14ac:dyDescent="0.2">
      <c r="E831" s="65"/>
    </row>
    <row r="832" spans="5:5" x14ac:dyDescent="0.2">
      <c r="E832" s="65"/>
    </row>
    <row r="833" spans="5:5" x14ac:dyDescent="0.2">
      <c r="E833" s="65"/>
    </row>
    <row r="834" spans="5:5" x14ac:dyDescent="0.2">
      <c r="E834" s="65"/>
    </row>
    <row r="835" spans="5:5" x14ac:dyDescent="0.2">
      <c r="E835" s="65"/>
    </row>
    <row r="836" spans="5:5" x14ac:dyDescent="0.2">
      <c r="E836" s="65"/>
    </row>
    <row r="837" spans="5:5" x14ac:dyDescent="0.2">
      <c r="E837" s="65"/>
    </row>
    <row r="838" spans="5:5" x14ac:dyDescent="0.2">
      <c r="E838" s="65"/>
    </row>
    <row r="839" spans="5:5" x14ac:dyDescent="0.2">
      <c r="E839" s="65"/>
    </row>
    <row r="840" spans="5:5" x14ac:dyDescent="0.2">
      <c r="E840" s="65"/>
    </row>
    <row r="841" spans="5:5" x14ac:dyDescent="0.2">
      <c r="E841" s="65"/>
    </row>
    <row r="842" spans="5:5" x14ac:dyDescent="0.2">
      <c r="E842" s="65"/>
    </row>
    <row r="843" spans="5:5" x14ac:dyDescent="0.2">
      <c r="E843" s="65"/>
    </row>
    <row r="844" spans="5:5" x14ac:dyDescent="0.2">
      <c r="E844" s="65"/>
    </row>
    <row r="845" spans="5:5" x14ac:dyDescent="0.2">
      <c r="E845" s="65"/>
    </row>
    <row r="846" spans="5:5" x14ac:dyDescent="0.2">
      <c r="E846" s="65"/>
    </row>
    <row r="847" spans="5:5" x14ac:dyDescent="0.2">
      <c r="E847" s="65"/>
    </row>
    <row r="848" spans="5:5" x14ac:dyDescent="0.2">
      <c r="E848" s="65"/>
    </row>
    <row r="849" spans="5:5" x14ac:dyDescent="0.2">
      <c r="E849" s="65"/>
    </row>
    <row r="850" spans="5:5" x14ac:dyDescent="0.2">
      <c r="E850" s="65"/>
    </row>
    <row r="851" spans="5:5" x14ac:dyDescent="0.2">
      <c r="E851" s="65"/>
    </row>
    <row r="852" spans="5:5" x14ac:dyDescent="0.2">
      <c r="E852" s="65"/>
    </row>
    <row r="853" spans="5:5" x14ac:dyDescent="0.2">
      <c r="E853" s="65"/>
    </row>
    <row r="854" spans="5:5" x14ac:dyDescent="0.2">
      <c r="E854" s="65"/>
    </row>
    <row r="855" spans="5:5" x14ac:dyDescent="0.2">
      <c r="E855" s="65"/>
    </row>
    <row r="856" spans="5:5" x14ac:dyDescent="0.2">
      <c r="E856" s="65"/>
    </row>
    <row r="857" spans="5:5" x14ac:dyDescent="0.2">
      <c r="E857" s="65"/>
    </row>
    <row r="858" spans="5:5" x14ac:dyDescent="0.2">
      <c r="E858" s="65"/>
    </row>
    <row r="859" spans="5:5" x14ac:dyDescent="0.2">
      <c r="E859" s="65"/>
    </row>
    <row r="860" spans="5:5" x14ac:dyDescent="0.2">
      <c r="E860" s="65"/>
    </row>
    <row r="861" spans="5:5" x14ac:dyDescent="0.2">
      <c r="E861" s="65"/>
    </row>
    <row r="862" spans="5:5" x14ac:dyDescent="0.2">
      <c r="E862" s="65"/>
    </row>
    <row r="863" spans="5:5" x14ac:dyDescent="0.2">
      <c r="E863" s="65"/>
    </row>
    <row r="864" spans="5:5" x14ac:dyDescent="0.2">
      <c r="E864" s="65"/>
    </row>
    <row r="865" spans="5:5" x14ac:dyDescent="0.2">
      <c r="E865" s="65"/>
    </row>
    <row r="866" spans="5:5" x14ac:dyDescent="0.2">
      <c r="E866" s="65"/>
    </row>
    <row r="867" spans="5:5" x14ac:dyDescent="0.2">
      <c r="E867" s="65"/>
    </row>
    <row r="868" spans="5:5" x14ac:dyDescent="0.2">
      <c r="E868" s="65"/>
    </row>
    <row r="869" spans="5:5" x14ac:dyDescent="0.2">
      <c r="E869" s="65"/>
    </row>
    <row r="870" spans="5:5" x14ac:dyDescent="0.2">
      <c r="E870" s="65"/>
    </row>
    <row r="871" spans="5:5" x14ac:dyDescent="0.2">
      <c r="E871" s="65"/>
    </row>
    <row r="872" spans="5:5" x14ac:dyDescent="0.2">
      <c r="E872" s="65"/>
    </row>
    <row r="873" spans="5:5" x14ac:dyDescent="0.2">
      <c r="E873" s="65"/>
    </row>
    <row r="874" spans="5:5" x14ac:dyDescent="0.2">
      <c r="E874" s="65"/>
    </row>
    <row r="875" spans="5:5" x14ac:dyDescent="0.2">
      <c r="E875" s="65"/>
    </row>
    <row r="876" spans="5:5" x14ac:dyDescent="0.2">
      <c r="E876" s="65"/>
    </row>
    <row r="877" spans="5:5" x14ac:dyDescent="0.2">
      <c r="E877" s="65"/>
    </row>
    <row r="878" spans="5:5" x14ac:dyDescent="0.2">
      <c r="E878" s="65"/>
    </row>
    <row r="879" spans="5:5" x14ac:dyDescent="0.2">
      <c r="E879" s="65"/>
    </row>
    <row r="880" spans="5:5" x14ac:dyDescent="0.2">
      <c r="E880" s="65"/>
    </row>
    <row r="881" spans="5:5" x14ac:dyDescent="0.2">
      <c r="E881" s="65"/>
    </row>
    <row r="882" spans="5:5" x14ac:dyDescent="0.2">
      <c r="E882" s="65"/>
    </row>
    <row r="883" spans="5:5" x14ac:dyDescent="0.2">
      <c r="E883" s="65"/>
    </row>
    <row r="884" spans="5:5" x14ac:dyDescent="0.2">
      <c r="E884" s="65"/>
    </row>
    <row r="885" spans="5:5" x14ac:dyDescent="0.2">
      <c r="E885" s="65"/>
    </row>
    <row r="886" spans="5:5" x14ac:dyDescent="0.2">
      <c r="E886" s="65"/>
    </row>
    <row r="887" spans="5:5" x14ac:dyDescent="0.2">
      <c r="E887" s="65"/>
    </row>
    <row r="888" spans="5:5" x14ac:dyDescent="0.2">
      <c r="E888" s="65"/>
    </row>
    <row r="889" spans="5:5" x14ac:dyDescent="0.2">
      <c r="E889" s="65"/>
    </row>
    <row r="890" spans="5:5" x14ac:dyDescent="0.2">
      <c r="E890" s="65"/>
    </row>
    <row r="891" spans="5:5" x14ac:dyDescent="0.2">
      <c r="E891" s="65"/>
    </row>
    <row r="892" spans="5:5" x14ac:dyDescent="0.2">
      <c r="E892" s="65"/>
    </row>
    <row r="893" spans="5:5" x14ac:dyDescent="0.2">
      <c r="E893" s="65"/>
    </row>
    <row r="894" spans="5:5" x14ac:dyDescent="0.2">
      <c r="E894" s="65"/>
    </row>
    <row r="895" spans="5:5" x14ac:dyDescent="0.2">
      <c r="E895" s="65"/>
    </row>
    <row r="896" spans="5:5" x14ac:dyDescent="0.2">
      <c r="E896" s="65"/>
    </row>
    <row r="897" spans="5:5" x14ac:dyDescent="0.2">
      <c r="E897" s="65"/>
    </row>
    <row r="898" spans="5:5" x14ac:dyDescent="0.2">
      <c r="E898" s="65"/>
    </row>
    <row r="899" spans="5:5" x14ac:dyDescent="0.2">
      <c r="E899" s="65"/>
    </row>
    <row r="900" spans="5:5" x14ac:dyDescent="0.2">
      <c r="E900" s="65"/>
    </row>
    <row r="901" spans="5:5" x14ac:dyDescent="0.2">
      <c r="E901" s="65"/>
    </row>
    <row r="902" spans="5:5" x14ac:dyDescent="0.2">
      <c r="E902" s="65"/>
    </row>
    <row r="903" spans="5:5" x14ac:dyDescent="0.2">
      <c r="E903" s="65"/>
    </row>
    <row r="904" spans="5:5" x14ac:dyDescent="0.2">
      <c r="E904" s="65"/>
    </row>
    <row r="905" spans="5:5" x14ac:dyDescent="0.2">
      <c r="E905" s="65"/>
    </row>
    <row r="906" spans="5:5" x14ac:dyDescent="0.2">
      <c r="E906" s="65"/>
    </row>
    <row r="907" spans="5:5" x14ac:dyDescent="0.2">
      <c r="E907" s="65"/>
    </row>
    <row r="908" spans="5:5" x14ac:dyDescent="0.2">
      <c r="E908" s="65"/>
    </row>
    <row r="909" spans="5:5" x14ac:dyDescent="0.2">
      <c r="E909" s="65"/>
    </row>
    <row r="910" spans="5:5" x14ac:dyDescent="0.2">
      <c r="E910" s="65"/>
    </row>
    <row r="911" spans="5:5" x14ac:dyDescent="0.2">
      <c r="E911" s="65"/>
    </row>
    <row r="912" spans="5:5" x14ac:dyDescent="0.2">
      <c r="E912" s="65"/>
    </row>
    <row r="913" spans="5:5" x14ac:dyDescent="0.2">
      <c r="E913" s="65"/>
    </row>
    <row r="914" spans="5:5" x14ac:dyDescent="0.2">
      <c r="E914" s="65"/>
    </row>
    <row r="915" spans="5:5" x14ac:dyDescent="0.2">
      <c r="E915" s="65"/>
    </row>
    <row r="916" spans="5:5" x14ac:dyDescent="0.2">
      <c r="E916" s="65"/>
    </row>
    <row r="917" spans="5:5" x14ac:dyDescent="0.2">
      <c r="E917" s="65"/>
    </row>
    <row r="918" spans="5:5" x14ac:dyDescent="0.2">
      <c r="E918" s="65"/>
    </row>
    <row r="919" spans="5:5" x14ac:dyDescent="0.2">
      <c r="E919" s="65"/>
    </row>
    <row r="920" spans="5:5" x14ac:dyDescent="0.2">
      <c r="E920" s="65"/>
    </row>
    <row r="921" spans="5:5" x14ac:dyDescent="0.2">
      <c r="E921" s="65"/>
    </row>
    <row r="922" spans="5:5" x14ac:dyDescent="0.2">
      <c r="E922" s="65"/>
    </row>
    <row r="923" spans="5:5" x14ac:dyDescent="0.2">
      <c r="E923" s="65"/>
    </row>
    <row r="924" spans="5:5" x14ac:dyDescent="0.2">
      <c r="E924" s="65"/>
    </row>
    <row r="925" spans="5:5" x14ac:dyDescent="0.2">
      <c r="E925" s="65"/>
    </row>
    <row r="926" spans="5:5" x14ac:dyDescent="0.2">
      <c r="E926" s="65"/>
    </row>
    <row r="927" spans="5:5" x14ac:dyDescent="0.2">
      <c r="E927" s="65"/>
    </row>
    <row r="928" spans="5:5" x14ac:dyDescent="0.2">
      <c r="E928" s="65"/>
    </row>
    <row r="929" spans="5:5" x14ac:dyDescent="0.2">
      <c r="E929" s="65"/>
    </row>
    <row r="930" spans="5:5" x14ac:dyDescent="0.2">
      <c r="E930" s="65"/>
    </row>
    <row r="931" spans="5:5" x14ac:dyDescent="0.2">
      <c r="E931" s="65"/>
    </row>
    <row r="932" spans="5:5" x14ac:dyDescent="0.2">
      <c r="E932" s="65"/>
    </row>
    <row r="933" spans="5:5" x14ac:dyDescent="0.2">
      <c r="E933" s="65"/>
    </row>
    <row r="934" spans="5:5" x14ac:dyDescent="0.2">
      <c r="E934" s="65"/>
    </row>
    <row r="935" spans="5:5" x14ac:dyDescent="0.2">
      <c r="E935" s="65"/>
    </row>
    <row r="936" spans="5:5" x14ac:dyDescent="0.2">
      <c r="E936" s="65"/>
    </row>
    <row r="937" spans="5:5" x14ac:dyDescent="0.2">
      <c r="E937" s="65"/>
    </row>
    <row r="938" spans="5:5" x14ac:dyDescent="0.2">
      <c r="E938" s="65"/>
    </row>
    <row r="939" spans="5:5" x14ac:dyDescent="0.2">
      <c r="E939" s="65"/>
    </row>
    <row r="940" spans="5:5" x14ac:dyDescent="0.2">
      <c r="E940" s="65"/>
    </row>
    <row r="941" spans="5:5" x14ac:dyDescent="0.2">
      <c r="E941" s="65"/>
    </row>
    <row r="942" spans="5:5" x14ac:dyDescent="0.2">
      <c r="E942" s="65"/>
    </row>
    <row r="943" spans="5:5" x14ac:dyDescent="0.2">
      <c r="E943" s="65"/>
    </row>
    <row r="944" spans="5:5" x14ac:dyDescent="0.2">
      <c r="E944" s="65"/>
    </row>
    <row r="945" spans="5:5" x14ac:dyDescent="0.2">
      <c r="E945" s="65"/>
    </row>
    <row r="946" spans="5:5" x14ac:dyDescent="0.2">
      <c r="E946" s="65"/>
    </row>
    <row r="947" spans="5:5" x14ac:dyDescent="0.2">
      <c r="E947" s="65"/>
    </row>
    <row r="948" spans="5:5" x14ac:dyDescent="0.2">
      <c r="E948" s="65"/>
    </row>
    <row r="949" spans="5:5" x14ac:dyDescent="0.2">
      <c r="E949" s="65"/>
    </row>
    <row r="950" spans="5:5" x14ac:dyDescent="0.2">
      <c r="E950" s="65"/>
    </row>
    <row r="951" spans="5:5" x14ac:dyDescent="0.2">
      <c r="E951" s="65"/>
    </row>
    <row r="952" spans="5:5" x14ac:dyDescent="0.2">
      <c r="E952" s="65"/>
    </row>
    <row r="953" spans="5:5" x14ac:dyDescent="0.2">
      <c r="E953" s="65"/>
    </row>
    <row r="954" spans="5:5" x14ac:dyDescent="0.2">
      <c r="E954" s="65"/>
    </row>
    <row r="955" spans="5:5" x14ac:dyDescent="0.2">
      <c r="E955" s="65"/>
    </row>
    <row r="956" spans="5:5" x14ac:dyDescent="0.2">
      <c r="E956" s="65"/>
    </row>
    <row r="957" spans="5:5" x14ac:dyDescent="0.2">
      <c r="E957" s="65"/>
    </row>
    <row r="958" spans="5:5" x14ac:dyDescent="0.2">
      <c r="E958" s="65"/>
    </row>
    <row r="959" spans="5:5" x14ac:dyDescent="0.2">
      <c r="E959" s="65"/>
    </row>
    <row r="960" spans="5:5" x14ac:dyDescent="0.2">
      <c r="E960" s="65"/>
    </row>
    <row r="961" spans="5:5" x14ac:dyDescent="0.2">
      <c r="E961" s="65"/>
    </row>
    <row r="962" spans="5:5" x14ac:dyDescent="0.2">
      <c r="E962" s="65"/>
    </row>
    <row r="963" spans="5:5" x14ac:dyDescent="0.2">
      <c r="E963" s="65"/>
    </row>
    <row r="964" spans="5:5" x14ac:dyDescent="0.2">
      <c r="E964" s="65"/>
    </row>
    <row r="965" spans="5:5" x14ac:dyDescent="0.2">
      <c r="E965" s="65"/>
    </row>
    <row r="966" spans="5:5" x14ac:dyDescent="0.2">
      <c r="E966" s="65"/>
    </row>
    <row r="967" spans="5:5" x14ac:dyDescent="0.2">
      <c r="E967" s="65"/>
    </row>
    <row r="968" spans="5:5" x14ac:dyDescent="0.2">
      <c r="E968" s="65"/>
    </row>
    <row r="969" spans="5:5" x14ac:dyDescent="0.2">
      <c r="E969" s="65"/>
    </row>
    <row r="970" spans="5:5" x14ac:dyDescent="0.2">
      <c r="E970" s="65"/>
    </row>
    <row r="971" spans="5:5" x14ac:dyDescent="0.2">
      <c r="E971" s="65"/>
    </row>
    <row r="972" spans="5:5" x14ac:dyDescent="0.2">
      <c r="E972" s="65"/>
    </row>
    <row r="973" spans="5:5" x14ac:dyDescent="0.2">
      <c r="E973" s="65"/>
    </row>
    <row r="974" spans="5:5" x14ac:dyDescent="0.2">
      <c r="E974" s="65"/>
    </row>
    <row r="975" spans="5:5" x14ac:dyDescent="0.2">
      <c r="E975" s="65"/>
    </row>
    <row r="976" spans="5:5" x14ac:dyDescent="0.2">
      <c r="E976" s="65"/>
    </row>
    <row r="977" spans="5:5" x14ac:dyDescent="0.2">
      <c r="E977" s="65"/>
    </row>
    <row r="978" spans="5:5" x14ac:dyDescent="0.2">
      <c r="E978" s="65"/>
    </row>
    <row r="979" spans="5:5" x14ac:dyDescent="0.2">
      <c r="E979" s="65"/>
    </row>
    <row r="980" spans="5:5" x14ac:dyDescent="0.2">
      <c r="E980" s="65"/>
    </row>
    <row r="981" spans="5:5" x14ac:dyDescent="0.2">
      <c r="E981" s="65"/>
    </row>
    <row r="982" spans="5:5" x14ac:dyDescent="0.2">
      <c r="E982" s="65"/>
    </row>
    <row r="983" spans="5:5" x14ac:dyDescent="0.2">
      <c r="E983" s="65"/>
    </row>
    <row r="984" spans="5:5" x14ac:dyDescent="0.2">
      <c r="E984" s="65"/>
    </row>
    <row r="985" spans="5:5" x14ac:dyDescent="0.2">
      <c r="E985" s="65"/>
    </row>
    <row r="986" spans="5:5" x14ac:dyDescent="0.2">
      <c r="E986" s="65"/>
    </row>
    <row r="987" spans="5:5" x14ac:dyDescent="0.2">
      <c r="E987" s="65"/>
    </row>
    <row r="988" spans="5:5" x14ac:dyDescent="0.2">
      <c r="E988" s="65"/>
    </row>
    <row r="989" spans="5:5" x14ac:dyDescent="0.2">
      <c r="E989" s="65"/>
    </row>
    <row r="990" spans="5:5" x14ac:dyDescent="0.2">
      <c r="E990" s="65"/>
    </row>
    <row r="991" spans="5:5" x14ac:dyDescent="0.2">
      <c r="E991" s="65"/>
    </row>
    <row r="992" spans="5:5" x14ac:dyDescent="0.2">
      <c r="E992" s="65"/>
    </row>
    <row r="993" spans="5:5" x14ac:dyDescent="0.2">
      <c r="E993" s="65"/>
    </row>
    <row r="994" spans="5:5" x14ac:dyDescent="0.2">
      <c r="E994" s="65"/>
    </row>
    <row r="995" spans="5:5" x14ac:dyDescent="0.2">
      <c r="E995" s="65"/>
    </row>
    <row r="996" spans="5:5" x14ac:dyDescent="0.2">
      <c r="E996" s="65"/>
    </row>
    <row r="997" spans="5:5" x14ac:dyDescent="0.2">
      <c r="E997" s="65"/>
    </row>
    <row r="998" spans="5:5" x14ac:dyDescent="0.2">
      <c r="E998" s="65"/>
    </row>
    <row r="999" spans="5:5" x14ac:dyDescent="0.2">
      <c r="E999" s="65"/>
    </row>
    <row r="1000" spans="5:5" x14ac:dyDescent="0.2">
      <c r="E1000" s="65"/>
    </row>
    <row r="1001" spans="5:5" x14ac:dyDescent="0.2">
      <c r="E1001" s="65"/>
    </row>
    <row r="1002" spans="5:5" x14ac:dyDescent="0.2">
      <c r="E1002" s="65"/>
    </row>
    <row r="1003" spans="5:5" x14ac:dyDescent="0.2">
      <c r="E1003" s="65"/>
    </row>
    <row r="1004" spans="5:5" x14ac:dyDescent="0.2">
      <c r="E1004" s="65"/>
    </row>
    <row r="1005" spans="5:5" x14ac:dyDescent="0.2">
      <c r="E1005" s="65"/>
    </row>
    <row r="1006" spans="5:5" x14ac:dyDescent="0.2">
      <c r="E1006" s="65"/>
    </row>
    <row r="1007" spans="5:5" x14ac:dyDescent="0.2">
      <c r="E1007" s="65"/>
    </row>
    <row r="1008" spans="5:5" x14ac:dyDescent="0.2">
      <c r="E1008" s="65"/>
    </row>
    <row r="1009" spans="5:5" x14ac:dyDescent="0.2">
      <c r="E1009" s="65"/>
    </row>
    <row r="1010" spans="5:5" x14ac:dyDescent="0.2">
      <c r="E1010" s="65"/>
    </row>
    <row r="1011" spans="5:5" x14ac:dyDescent="0.2">
      <c r="E1011" s="65"/>
    </row>
    <row r="1012" spans="5:5" x14ac:dyDescent="0.2">
      <c r="E1012" s="65"/>
    </row>
    <row r="1013" spans="5:5" x14ac:dyDescent="0.2">
      <c r="E1013" s="65"/>
    </row>
    <row r="1014" spans="5:5" x14ac:dyDescent="0.2">
      <c r="E1014" s="65"/>
    </row>
    <row r="1015" spans="5:5" x14ac:dyDescent="0.2">
      <c r="E1015" s="65"/>
    </row>
    <row r="1016" spans="5:5" x14ac:dyDescent="0.2">
      <c r="E1016" s="65"/>
    </row>
    <row r="1017" spans="5:5" x14ac:dyDescent="0.2">
      <c r="E1017" s="65"/>
    </row>
    <row r="1018" spans="5:5" x14ac:dyDescent="0.2">
      <c r="E1018" s="65"/>
    </row>
    <row r="1019" spans="5:5" x14ac:dyDescent="0.2">
      <c r="E1019" s="65"/>
    </row>
    <row r="1020" spans="5:5" x14ac:dyDescent="0.2">
      <c r="E1020" s="65"/>
    </row>
    <row r="1021" spans="5:5" x14ac:dyDescent="0.2">
      <c r="E1021" s="65"/>
    </row>
    <row r="1022" spans="5:5" x14ac:dyDescent="0.2">
      <c r="E1022" s="65"/>
    </row>
    <row r="1023" spans="5:5" x14ac:dyDescent="0.2">
      <c r="E1023" s="65"/>
    </row>
    <row r="1024" spans="5:5" x14ac:dyDescent="0.2">
      <c r="E1024" s="65"/>
    </row>
    <row r="1025" spans="5:5" x14ac:dyDescent="0.2">
      <c r="E1025" s="65"/>
    </row>
    <row r="1026" spans="5:5" x14ac:dyDescent="0.2">
      <c r="E1026" s="65"/>
    </row>
    <row r="1027" spans="5:5" x14ac:dyDescent="0.2">
      <c r="E1027" s="65"/>
    </row>
    <row r="1028" spans="5:5" x14ac:dyDescent="0.2">
      <c r="E1028" s="65"/>
    </row>
    <row r="1029" spans="5:5" x14ac:dyDescent="0.2">
      <c r="E1029" s="65"/>
    </row>
    <row r="1030" spans="5:5" x14ac:dyDescent="0.2">
      <c r="E1030" s="65"/>
    </row>
    <row r="1031" spans="5:5" x14ac:dyDescent="0.2">
      <c r="E1031" s="65"/>
    </row>
    <row r="1032" spans="5:5" x14ac:dyDescent="0.2">
      <c r="E1032" s="65"/>
    </row>
    <row r="1033" spans="5:5" x14ac:dyDescent="0.2">
      <c r="E1033" s="65"/>
    </row>
    <row r="1034" spans="5:5" x14ac:dyDescent="0.2">
      <c r="E1034" s="65"/>
    </row>
    <row r="1035" spans="5:5" x14ac:dyDescent="0.2">
      <c r="E1035" s="65"/>
    </row>
    <row r="1036" spans="5:5" x14ac:dyDescent="0.2">
      <c r="E1036" s="65"/>
    </row>
    <row r="1037" spans="5:5" x14ac:dyDescent="0.2">
      <c r="E1037" s="65"/>
    </row>
    <row r="1038" spans="5:5" x14ac:dyDescent="0.2">
      <c r="E1038" s="65"/>
    </row>
    <row r="1039" spans="5:5" x14ac:dyDescent="0.2">
      <c r="E1039" s="65"/>
    </row>
    <row r="1040" spans="5:5" x14ac:dyDescent="0.2">
      <c r="E1040" s="65"/>
    </row>
    <row r="1041" spans="5:5" x14ac:dyDescent="0.2">
      <c r="E1041" s="65"/>
    </row>
    <row r="1042" spans="5:5" x14ac:dyDescent="0.2">
      <c r="E1042" s="65"/>
    </row>
    <row r="1043" spans="5:5" x14ac:dyDescent="0.2">
      <c r="E1043" s="65"/>
    </row>
    <row r="1044" spans="5:5" x14ac:dyDescent="0.2">
      <c r="E1044" s="65"/>
    </row>
    <row r="1045" spans="5:5" x14ac:dyDescent="0.2">
      <c r="E1045" s="65"/>
    </row>
    <row r="1046" spans="5:5" x14ac:dyDescent="0.2">
      <c r="E1046" s="65"/>
    </row>
    <row r="1047" spans="5:5" x14ac:dyDescent="0.2">
      <c r="E1047" s="65"/>
    </row>
    <row r="1048" spans="5:5" x14ac:dyDescent="0.2">
      <c r="E1048" s="65"/>
    </row>
    <row r="1049" spans="5:5" x14ac:dyDescent="0.2">
      <c r="E1049" s="65"/>
    </row>
    <row r="1050" spans="5:5" x14ac:dyDescent="0.2">
      <c r="E1050" s="65"/>
    </row>
    <row r="1051" spans="5:5" x14ac:dyDescent="0.2">
      <c r="E1051" s="65"/>
    </row>
    <row r="1052" spans="5:5" x14ac:dyDescent="0.2">
      <c r="E1052" s="65"/>
    </row>
    <row r="1053" spans="5:5" x14ac:dyDescent="0.2">
      <c r="E1053" s="65"/>
    </row>
    <row r="1054" spans="5:5" x14ac:dyDescent="0.2">
      <c r="E1054" s="65"/>
    </row>
    <row r="1055" spans="5:5" x14ac:dyDescent="0.2">
      <c r="E1055" s="65"/>
    </row>
    <row r="1056" spans="5:5" x14ac:dyDescent="0.2">
      <c r="E1056" s="65"/>
    </row>
    <row r="1057" spans="5:5" x14ac:dyDescent="0.2">
      <c r="E1057" s="65"/>
    </row>
    <row r="1058" spans="5:5" x14ac:dyDescent="0.2">
      <c r="E1058" s="65"/>
    </row>
    <row r="1059" spans="5:5" x14ac:dyDescent="0.2">
      <c r="E1059" s="65"/>
    </row>
    <row r="1060" spans="5:5" x14ac:dyDescent="0.2">
      <c r="E1060" s="65"/>
    </row>
    <row r="1061" spans="5:5" x14ac:dyDescent="0.2">
      <c r="E1061" s="65"/>
    </row>
    <row r="1062" spans="5:5" x14ac:dyDescent="0.2">
      <c r="E1062" s="65"/>
    </row>
    <row r="1063" spans="5:5" x14ac:dyDescent="0.2">
      <c r="E1063" s="65"/>
    </row>
    <row r="1064" spans="5:5" x14ac:dyDescent="0.2">
      <c r="E1064" s="65"/>
    </row>
    <row r="1065" spans="5:5" x14ac:dyDescent="0.2">
      <c r="E1065" s="65"/>
    </row>
    <row r="1066" spans="5:5" x14ac:dyDescent="0.2">
      <c r="E1066" s="65"/>
    </row>
    <row r="1067" spans="5:5" x14ac:dyDescent="0.2">
      <c r="E1067" s="65"/>
    </row>
    <row r="1068" spans="5:5" x14ac:dyDescent="0.2">
      <c r="E1068" s="65"/>
    </row>
    <row r="1069" spans="5:5" x14ac:dyDescent="0.2">
      <c r="E1069" s="65"/>
    </row>
    <row r="1070" spans="5:5" x14ac:dyDescent="0.2">
      <c r="E1070" s="65"/>
    </row>
    <row r="1071" spans="5:5" x14ac:dyDescent="0.2">
      <c r="E1071" s="65"/>
    </row>
    <row r="1072" spans="5:5" x14ac:dyDescent="0.2">
      <c r="E1072" s="65"/>
    </row>
    <row r="1073" spans="5:5" x14ac:dyDescent="0.2">
      <c r="E1073" s="65"/>
    </row>
    <row r="1074" spans="5:5" x14ac:dyDescent="0.2">
      <c r="E1074" s="65"/>
    </row>
    <row r="1075" spans="5:5" x14ac:dyDescent="0.2">
      <c r="E1075" s="65"/>
    </row>
    <row r="1076" spans="5:5" x14ac:dyDescent="0.2">
      <c r="E1076" s="65"/>
    </row>
    <row r="1077" spans="5:5" x14ac:dyDescent="0.2">
      <c r="E1077" s="65"/>
    </row>
    <row r="1078" spans="5:5" x14ac:dyDescent="0.2">
      <c r="E1078" s="65"/>
    </row>
    <row r="1079" spans="5:5" x14ac:dyDescent="0.2">
      <c r="E1079" s="65"/>
    </row>
    <row r="1080" spans="5:5" x14ac:dyDescent="0.2">
      <c r="E1080" s="65"/>
    </row>
    <row r="1081" spans="5:5" x14ac:dyDescent="0.2">
      <c r="E1081" s="65"/>
    </row>
    <row r="1082" spans="5:5" x14ac:dyDescent="0.2">
      <c r="E1082" s="65"/>
    </row>
    <row r="1083" spans="5:5" x14ac:dyDescent="0.2">
      <c r="E1083" s="65"/>
    </row>
    <row r="1084" spans="5:5" x14ac:dyDescent="0.2">
      <c r="E1084" s="65"/>
    </row>
    <row r="1085" spans="5:5" x14ac:dyDescent="0.2">
      <c r="E1085" s="65"/>
    </row>
    <row r="1086" spans="5:5" x14ac:dyDescent="0.2">
      <c r="E1086" s="65"/>
    </row>
    <row r="1087" spans="5:5" x14ac:dyDescent="0.2">
      <c r="E1087" s="65"/>
    </row>
    <row r="1088" spans="5:5" x14ac:dyDescent="0.2">
      <c r="E1088" s="65"/>
    </row>
    <row r="1089" spans="5:5" x14ac:dyDescent="0.2">
      <c r="E1089" s="65"/>
    </row>
    <row r="1090" spans="5:5" x14ac:dyDescent="0.2">
      <c r="E1090" s="65"/>
    </row>
    <row r="1091" spans="5:5" x14ac:dyDescent="0.2">
      <c r="E1091" s="65"/>
    </row>
    <row r="1092" spans="5:5" x14ac:dyDescent="0.2">
      <c r="E1092" s="65"/>
    </row>
    <row r="1093" spans="5:5" x14ac:dyDescent="0.2">
      <c r="E1093" s="65"/>
    </row>
    <row r="1094" spans="5:5" x14ac:dyDescent="0.2">
      <c r="E1094" s="65"/>
    </row>
    <row r="1095" spans="5:5" x14ac:dyDescent="0.2">
      <c r="E1095" s="65"/>
    </row>
    <row r="1096" spans="5:5" x14ac:dyDescent="0.2">
      <c r="E1096" s="65"/>
    </row>
    <row r="1097" spans="5:5" x14ac:dyDescent="0.2">
      <c r="E1097" s="65"/>
    </row>
    <row r="1098" spans="5:5" x14ac:dyDescent="0.2">
      <c r="E1098" s="65"/>
    </row>
    <row r="1099" spans="5:5" x14ac:dyDescent="0.2">
      <c r="E1099" s="65"/>
    </row>
    <row r="1100" spans="5:5" x14ac:dyDescent="0.2">
      <c r="E1100" s="65"/>
    </row>
    <row r="1101" spans="5:5" x14ac:dyDescent="0.2">
      <c r="E1101" s="65"/>
    </row>
    <row r="1102" spans="5:5" x14ac:dyDescent="0.2">
      <c r="E1102" s="65"/>
    </row>
    <row r="1103" spans="5:5" x14ac:dyDescent="0.2">
      <c r="E1103" s="65"/>
    </row>
    <row r="1104" spans="5:5" x14ac:dyDescent="0.2">
      <c r="E1104" s="65"/>
    </row>
    <row r="1105" spans="5:5" x14ac:dyDescent="0.2">
      <c r="E1105" s="65"/>
    </row>
    <row r="1106" spans="5:5" x14ac:dyDescent="0.2">
      <c r="E1106" s="65"/>
    </row>
    <row r="1107" spans="5:5" x14ac:dyDescent="0.2">
      <c r="E1107" s="65"/>
    </row>
    <row r="1108" spans="5:5" x14ac:dyDescent="0.2">
      <c r="E1108" s="65"/>
    </row>
    <row r="1109" spans="5:5" x14ac:dyDescent="0.2">
      <c r="E1109" s="65"/>
    </row>
    <row r="1110" spans="5:5" x14ac:dyDescent="0.2">
      <c r="E1110" s="65"/>
    </row>
    <row r="1111" spans="5:5" x14ac:dyDescent="0.2">
      <c r="E1111" s="65"/>
    </row>
    <row r="1112" spans="5:5" x14ac:dyDescent="0.2">
      <c r="E1112" s="65"/>
    </row>
    <row r="1113" spans="5:5" x14ac:dyDescent="0.2">
      <c r="E1113" s="65"/>
    </row>
    <row r="1114" spans="5:5" x14ac:dyDescent="0.2">
      <c r="E1114" s="65"/>
    </row>
    <row r="1115" spans="5:5" x14ac:dyDescent="0.2">
      <c r="E1115" s="65"/>
    </row>
    <row r="1116" spans="5:5" x14ac:dyDescent="0.2">
      <c r="E1116" s="65"/>
    </row>
    <row r="1117" spans="5:5" x14ac:dyDescent="0.2">
      <c r="E1117" s="65"/>
    </row>
    <row r="1118" spans="5:5" x14ac:dyDescent="0.2">
      <c r="E1118" s="65"/>
    </row>
    <row r="1119" spans="5:5" x14ac:dyDescent="0.2">
      <c r="E1119" s="65"/>
    </row>
    <row r="1120" spans="5:5" x14ac:dyDescent="0.2">
      <c r="E1120" s="65"/>
    </row>
    <row r="1121" spans="5:5" x14ac:dyDescent="0.2">
      <c r="E1121" s="65"/>
    </row>
    <row r="1122" spans="5:5" x14ac:dyDescent="0.2">
      <c r="E1122" s="65"/>
    </row>
    <row r="1123" spans="5:5" x14ac:dyDescent="0.2">
      <c r="E1123" s="65"/>
    </row>
    <row r="1124" spans="5:5" x14ac:dyDescent="0.2">
      <c r="E1124" s="65"/>
    </row>
    <row r="1125" spans="5:5" x14ac:dyDescent="0.2">
      <c r="E1125" s="65"/>
    </row>
    <row r="1126" spans="5:5" x14ac:dyDescent="0.2">
      <c r="E1126" s="65"/>
    </row>
    <row r="1127" spans="5:5" x14ac:dyDescent="0.2">
      <c r="E1127" s="65"/>
    </row>
    <row r="1128" spans="5:5" x14ac:dyDescent="0.2">
      <c r="E1128" s="65"/>
    </row>
    <row r="1129" spans="5:5" x14ac:dyDescent="0.2">
      <c r="E1129" s="65"/>
    </row>
    <row r="1130" spans="5:5" x14ac:dyDescent="0.2">
      <c r="E1130" s="65"/>
    </row>
    <row r="1131" spans="5:5" x14ac:dyDescent="0.2">
      <c r="E1131" s="65"/>
    </row>
    <row r="1132" spans="5:5" x14ac:dyDescent="0.2">
      <c r="E1132" s="65"/>
    </row>
    <row r="1133" spans="5:5" x14ac:dyDescent="0.2">
      <c r="E1133" s="65"/>
    </row>
    <row r="1134" spans="5:5" x14ac:dyDescent="0.2">
      <c r="E1134" s="65"/>
    </row>
    <row r="1135" spans="5:5" x14ac:dyDescent="0.2">
      <c r="E1135" s="65"/>
    </row>
    <row r="1136" spans="5:5" x14ac:dyDescent="0.2">
      <c r="E1136" s="65"/>
    </row>
    <row r="1137" spans="5:5" x14ac:dyDescent="0.2">
      <c r="E1137" s="65"/>
    </row>
    <row r="1138" spans="5:5" x14ac:dyDescent="0.2">
      <c r="E1138" s="65"/>
    </row>
    <row r="1139" spans="5:5" x14ac:dyDescent="0.2">
      <c r="E1139" s="65"/>
    </row>
    <row r="1140" spans="5:5" x14ac:dyDescent="0.2">
      <c r="E1140" s="65"/>
    </row>
    <row r="1141" spans="5:5" x14ac:dyDescent="0.2">
      <c r="E1141" s="65"/>
    </row>
    <row r="1142" spans="5:5" x14ac:dyDescent="0.2">
      <c r="E1142" s="65"/>
    </row>
    <row r="1143" spans="5:5" x14ac:dyDescent="0.2">
      <c r="E1143" s="65"/>
    </row>
    <row r="1144" spans="5:5" x14ac:dyDescent="0.2">
      <c r="E1144" s="65"/>
    </row>
    <row r="1145" spans="5:5" x14ac:dyDescent="0.2">
      <c r="E1145" s="65"/>
    </row>
    <row r="1146" spans="5:5" x14ac:dyDescent="0.2">
      <c r="E1146" s="65"/>
    </row>
    <row r="1147" spans="5:5" x14ac:dyDescent="0.2">
      <c r="E1147" s="65"/>
    </row>
    <row r="1148" spans="5:5" x14ac:dyDescent="0.2">
      <c r="E1148" s="65"/>
    </row>
    <row r="1149" spans="5:5" x14ac:dyDescent="0.2">
      <c r="E1149" s="65"/>
    </row>
    <row r="1150" spans="5:5" x14ac:dyDescent="0.2">
      <c r="E1150" s="65"/>
    </row>
    <row r="1151" spans="5:5" x14ac:dyDescent="0.2">
      <c r="E1151" s="65"/>
    </row>
    <row r="1152" spans="5:5" x14ac:dyDescent="0.2">
      <c r="E1152" s="65"/>
    </row>
    <row r="1153" spans="5:5" x14ac:dyDescent="0.2">
      <c r="E1153" s="65"/>
    </row>
    <row r="1154" spans="5:5" x14ac:dyDescent="0.2">
      <c r="E1154" s="65"/>
    </row>
    <row r="1155" spans="5:5" x14ac:dyDescent="0.2">
      <c r="E1155" s="65"/>
    </row>
    <row r="1156" spans="5:5" x14ac:dyDescent="0.2">
      <c r="E1156" s="65"/>
    </row>
    <row r="1157" spans="5:5" x14ac:dyDescent="0.2">
      <c r="E1157" s="65"/>
    </row>
    <row r="1158" spans="5:5" x14ac:dyDescent="0.2">
      <c r="E1158" s="65"/>
    </row>
    <row r="1159" spans="5:5" x14ac:dyDescent="0.2">
      <c r="E1159" s="65"/>
    </row>
    <row r="1160" spans="5:5" x14ac:dyDescent="0.2">
      <c r="E1160" s="65"/>
    </row>
    <row r="1161" spans="5:5" x14ac:dyDescent="0.2">
      <c r="E1161" s="65"/>
    </row>
    <row r="1162" spans="5:5" x14ac:dyDescent="0.2">
      <c r="E1162" s="65"/>
    </row>
    <row r="1163" spans="5:5" x14ac:dyDescent="0.2">
      <c r="E1163" s="65"/>
    </row>
    <row r="1164" spans="5:5" x14ac:dyDescent="0.2">
      <c r="E1164" s="65"/>
    </row>
    <row r="1165" spans="5:5" x14ac:dyDescent="0.2">
      <c r="E1165" s="65"/>
    </row>
    <row r="1166" spans="5:5" x14ac:dyDescent="0.2">
      <c r="E1166" s="65"/>
    </row>
    <row r="1167" spans="5:5" x14ac:dyDescent="0.2">
      <c r="E1167" s="65"/>
    </row>
    <row r="1168" spans="5:5" x14ac:dyDescent="0.2">
      <c r="E1168" s="65"/>
    </row>
    <row r="1169" spans="5:5" x14ac:dyDescent="0.2">
      <c r="E1169" s="65"/>
    </row>
    <row r="1170" spans="5:5" x14ac:dyDescent="0.2">
      <c r="E1170" s="65"/>
    </row>
    <row r="1171" spans="5:5" x14ac:dyDescent="0.2">
      <c r="E1171" s="65"/>
    </row>
    <row r="1172" spans="5:5" x14ac:dyDescent="0.2">
      <c r="E1172" s="65"/>
    </row>
    <row r="1173" spans="5:5" x14ac:dyDescent="0.2">
      <c r="E1173" s="65"/>
    </row>
    <row r="1174" spans="5:5" x14ac:dyDescent="0.2">
      <c r="E1174" s="65"/>
    </row>
    <row r="1175" spans="5:5" x14ac:dyDescent="0.2">
      <c r="E1175" s="65"/>
    </row>
    <row r="1176" spans="5:5" x14ac:dyDescent="0.2">
      <c r="E1176" s="65"/>
    </row>
    <row r="1177" spans="5:5" x14ac:dyDescent="0.2">
      <c r="E1177" s="65"/>
    </row>
    <row r="1178" spans="5:5" x14ac:dyDescent="0.2">
      <c r="E1178" s="65"/>
    </row>
    <row r="1179" spans="5:5" x14ac:dyDescent="0.2">
      <c r="E1179" s="65"/>
    </row>
    <row r="1180" spans="5:5" x14ac:dyDescent="0.2">
      <c r="E1180" s="65"/>
    </row>
    <row r="1181" spans="5:5" x14ac:dyDescent="0.2">
      <c r="E1181" s="65"/>
    </row>
    <row r="1182" spans="5:5" x14ac:dyDescent="0.2">
      <c r="E1182" s="65"/>
    </row>
    <row r="1183" spans="5:5" x14ac:dyDescent="0.2">
      <c r="E1183" s="65"/>
    </row>
    <row r="1184" spans="5:5" x14ac:dyDescent="0.2">
      <c r="E1184" s="65"/>
    </row>
    <row r="1185" spans="5:5" x14ac:dyDescent="0.2">
      <c r="E1185" s="65"/>
    </row>
    <row r="1186" spans="5:5" x14ac:dyDescent="0.2">
      <c r="E1186" s="65"/>
    </row>
    <row r="1187" spans="5:5" x14ac:dyDescent="0.2">
      <c r="E1187" s="65"/>
    </row>
    <row r="1188" spans="5:5" x14ac:dyDescent="0.2">
      <c r="E1188" s="65"/>
    </row>
    <row r="1189" spans="5:5" x14ac:dyDescent="0.2">
      <c r="E1189" s="65"/>
    </row>
    <row r="1190" spans="5:5" x14ac:dyDescent="0.2">
      <c r="E1190" s="65"/>
    </row>
    <row r="1191" spans="5:5" x14ac:dyDescent="0.2">
      <c r="E1191" s="65"/>
    </row>
    <row r="1192" spans="5:5" x14ac:dyDescent="0.2">
      <c r="E1192" s="65"/>
    </row>
    <row r="1193" spans="5:5" x14ac:dyDescent="0.2">
      <c r="E1193" s="65"/>
    </row>
    <row r="1194" spans="5:5" x14ac:dyDescent="0.2">
      <c r="E1194" s="65"/>
    </row>
    <row r="1195" spans="5:5" x14ac:dyDescent="0.2">
      <c r="E1195" s="65"/>
    </row>
    <row r="1196" spans="5:5" x14ac:dyDescent="0.2">
      <c r="E1196" s="65"/>
    </row>
    <row r="1197" spans="5:5" x14ac:dyDescent="0.2">
      <c r="E1197" s="65"/>
    </row>
    <row r="1198" spans="5:5" x14ac:dyDescent="0.2">
      <c r="E1198" s="65"/>
    </row>
    <row r="1199" spans="5:5" x14ac:dyDescent="0.2">
      <c r="E1199" s="65"/>
    </row>
    <row r="1200" spans="5:5" x14ac:dyDescent="0.2">
      <c r="E1200" s="65"/>
    </row>
    <row r="1201" spans="5:5" x14ac:dyDescent="0.2">
      <c r="E1201" s="65"/>
    </row>
    <row r="1202" spans="5:5" x14ac:dyDescent="0.2">
      <c r="E1202" s="65"/>
    </row>
    <row r="1203" spans="5:5" x14ac:dyDescent="0.2">
      <c r="E1203" s="65"/>
    </row>
    <row r="1204" spans="5:5" x14ac:dyDescent="0.2">
      <c r="E1204" s="65"/>
    </row>
    <row r="1205" spans="5:5" x14ac:dyDescent="0.2">
      <c r="E1205" s="65"/>
    </row>
    <row r="1206" spans="5:5" x14ac:dyDescent="0.2">
      <c r="E1206" s="65"/>
    </row>
    <row r="1207" spans="5:5" x14ac:dyDescent="0.2">
      <c r="E1207" s="65"/>
    </row>
    <row r="1208" spans="5:5" x14ac:dyDescent="0.2">
      <c r="E1208" s="65"/>
    </row>
    <row r="1209" spans="5:5" x14ac:dyDescent="0.2">
      <c r="E1209" s="65"/>
    </row>
    <row r="1210" spans="5:5" x14ac:dyDescent="0.2">
      <c r="E1210" s="65"/>
    </row>
    <row r="1211" spans="5:5" x14ac:dyDescent="0.2">
      <c r="E1211" s="65"/>
    </row>
    <row r="1212" spans="5:5" x14ac:dyDescent="0.2">
      <c r="E1212" s="65"/>
    </row>
    <row r="1213" spans="5:5" x14ac:dyDescent="0.2">
      <c r="E1213" s="65"/>
    </row>
    <row r="1214" spans="5:5" x14ac:dyDescent="0.2">
      <c r="E1214" s="65"/>
    </row>
    <row r="1215" spans="5:5" x14ac:dyDescent="0.2">
      <c r="E1215" s="65"/>
    </row>
    <row r="1216" spans="5:5" x14ac:dyDescent="0.2">
      <c r="E1216" s="65"/>
    </row>
    <row r="1217" spans="5:5" x14ac:dyDescent="0.2">
      <c r="E1217" s="65"/>
    </row>
    <row r="1218" spans="5:5" x14ac:dyDescent="0.2">
      <c r="E1218" s="65"/>
    </row>
    <row r="1219" spans="5:5" x14ac:dyDescent="0.2">
      <c r="E1219" s="65"/>
    </row>
    <row r="1220" spans="5:5" x14ac:dyDescent="0.2">
      <c r="E1220" s="65"/>
    </row>
    <row r="1221" spans="5:5" x14ac:dyDescent="0.2">
      <c r="E1221" s="65"/>
    </row>
    <row r="1222" spans="5:5" x14ac:dyDescent="0.2">
      <c r="E1222" s="65"/>
    </row>
    <row r="1223" spans="5:5" x14ac:dyDescent="0.2">
      <c r="E1223" s="65"/>
    </row>
    <row r="1224" spans="5:5" x14ac:dyDescent="0.2">
      <c r="E1224" s="65"/>
    </row>
    <row r="1225" spans="5:5" x14ac:dyDescent="0.2">
      <c r="E1225" s="65"/>
    </row>
    <row r="1226" spans="5:5" x14ac:dyDescent="0.2">
      <c r="E1226" s="65"/>
    </row>
    <row r="1227" spans="5:5" x14ac:dyDescent="0.2">
      <c r="E1227" s="65"/>
    </row>
    <row r="1228" spans="5:5" x14ac:dyDescent="0.2">
      <c r="E1228" s="65"/>
    </row>
    <row r="1229" spans="5:5" x14ac:dyDescent="0.2">
      <c r="E1229" s="65"/>
    </row>
    <row r="1230" spans="5:5" x14ac:dyDescent="0.2">
      <c r="E1230" s="65"/>
    </row>
    <row r="1231" spans="5:5" x14ac:dyDescent="0.2">
      <c r="E1231" s="65"/>
    </row>
    <row r="1232" spans="5:5" x14ac:dyDescent="0.2">
      <c r="E1232" s="65"/>
    </row>
    <row r="1233" spans="5:5" x14ac:dyDescent="0.2">
      <c r="E1233" s="65"/>
    </row>
    <row r="1234" spans="5:5" x14ac:dyDescent="0.2">
      <c r="E1234" s="65"/>
    </row>
    <row r="1235" spans="5:5" x14ac:dyDescent="0.2">
      <c r="E1235" s="65"/>
    </row>
    <row r="1236" spans="5:5" x14ac:dyDescent="0.2">
      <c r="E1236" s="65"/>
    </row>
    <row r="1237" spans="5:5" x14ac:dyDescent="0.2">
      <c r="E1237" s="65"/>
    </row>
    <row r="1238" spans="5:5" x14ac:dyDescent="0.2">
      <c r="E1238" s="65"/>
    </row>
    <row r="1239" spans="5:5" x14ac:dyDescent="0.2">
      <c r="E1239" s="65"/>
    </row>
    <row r="1240" spans="5:5" x14ac:dyDescent="0.2">
      <c r="E1240" s="65"/>
    </row>
    <row r="1241" spans="5:5" x14ac:dyDescent="0.2">
      <c r="E1241" s="65"/>
    </row>
    <row r="1242" spans="5:5" x14ac:dyDescent="0.2">
      <c r="E1242" s="65"/>
    </row>
    <row r="1243" spans="5:5" x14ac:dyDescent="0.2">
      <c r="E1243" s="65"/>
    </row>
    <row r="1244" spans="5:5" x14ac:dyDescent="0.2">
      <c r="E1244" s="65"/>
    </row>
    <row r="1245" spans="5:5" x14ac:dyDescent="0.2">
      <c r="E1245" s="65"/>
    </row>
    <row r="1246" spans="5:5" x14ac:dyDescent="0.2">
      <c r="E1246" s="65"/>
    </row>
    <row r="1247" spans="5:5" x14ac:dyDescent="0.2">
      <c r="E1247" s="65"/>
    </row>
    <row r="1248" spans="5:5" x14ac:dyDescent="0.2">
      <c r="E1248" s="65"/>
    </row>
    <row r="1249" spans="5:5" x14ac:dyDescent="0.2">
      <c r="E1249" s="65"/>
    </row>
    <row r="1250" spans="5:5" x14ac:dyDescent="0.2">
      <c r="E1250" s="65"/>
    </row>
    <row r="1251" spans="5:5" x14ac:dyDescent="0.2">
      <c r="E1251" s="65"/>
    </row>
    <row r="1252" spans="5:5" x14ac:dyDescent="0.2">
      <c r="E1252" s="65"/>
    </row>
    <row r="1253" spans="5:5" x14ac:dyDescent="0.2">
      <c r="E1253" s="65"/>
    </row>
    <row r="1254" spans="5:5" x14ac:dyDescent="0.2">
      <c r="E1254" s="65"/>
    </row>
    <row r="1255" spans="5:5" x14ac:dyDescent="0.2">
      <c r="E1255" s="65"/>
    </row>
    <row r="1256" spans="5:5" x14ac:dyDescent="0.2">
      <c r="E1256" s="65"/>
    </row>
    <row r="1257" spans="5:5" x14ac:dyDescent="0.2">
      <c r="E1257" s="65"/>
    </row>
    <row r="1258" spans="5:5" x14ac:dyDescent="0.2">
      <c r="E1258" s="65"/>
    </row>
    <row r="1259" spans="5:5" x14ac:dyDescent="0.2">
      <c r="E1259" s="65"/>
    </row>
    <row r="1260" spans="5:5" x14ac:dyDescent="0.2">
      <c r="E1260" s="65"/>
    </row>
    <row r="1261" spans="5:5" x14ac:dyDescent="0.2">
      <c r="E1261" s="65"/>
    </row>
    <row r="1262" spans="5:5" x14ac:dyDescent="0.2">
      <c r="E1262" s="65"/>
    </row>
    <row r="1263" spans="5:5" x14ac:dyDescent="0.2">
      <c r="E1263" s="65"/>
    </row>
    <row r="1264" spans="5:5" x14ac:dyDescent="0.2">
      <c r="E1264" s="65"/>
    </row>
    <row r="1265" spans="5:5" x14ac:dyDescent="0.2">
      <c r="E1265" s="65"/>
    </row>
    <row r="1266" spans="5:5" x14ac:dyDescent="0.2">
      <c r="E1266" s="65"/>
    </row>
    <row r="1267" spans="5:5" x14ac:dyDescent="0.2">
      <c r="E1267" s="65"/>
    </row>
    <row r="1268" spans="5:5" x14ac:dyDescent="0.2">
      <c r="E1268" s="65"/>
    </row>
    <row r="1269" spans="5:5" x14ac:dyDescent="0.2">
      <c r="E1269" s="65"/>
    </row>
    <row r="1270" spans="5:5" x14ac:dyDescent="0.2">
      <c r="E1270" s="65"/>
    </row>
    <row r="1271" spans="5:5" x14ac:dyDescent="0.2">
      <c r="E1271" s="65"/>
    </row>
    <row r="1272" spans="5:5" x14ac:dyDescent="0.2">
      <c r="E1272" s="65"/>
    </row>
    <row r="1273" spans="5:5" x14ac:dyDescent="0.2">
      <c r="E1273" s="65"/>
    </row>
    <row r="1274" spans="5:5" x14ac:dyDescent="0.2">
      <c r="E1274" s="65"/>
    </row>
    <row r="1275" spans="5:5" x14ac:dyDescent="0.2">
      <c r="E1275" s="65"/>
    </row>
    <row r="1276" spans="5:5" x14ac:dyDescent="0.2">
      <c r="E1276" s="65"/>
    </row>
    <row r="1277" spans="5:5" x14ac:dyDescent="0.2">
      <c r="E1277" s="65"/>
    </row>
    <row r="1278" spans="5:5" x14ac:dyDescent="0.2">
      <c r="E1278" s="65"/>
    </row>
    <row r="1279" spans="5:5" x14ac:dyDescent="0.2">
      <c r="E1279" s="65"/>
    </row>
    <row r="1280" spans="5:5" x14ac:dyDescent="0.2">
      <c r="E1280" s="65"/>
    </row>
    <row r="1281" spans="5:5" x14ac:dyDescent="0.2">
      <c r="E1281" s="65"/>
    </row>
    <row r="1282" spans="5:5" x14ac:dyDescent="0.2">
      <c r="E1282" s="65"/>
    </row>
    <row r="1283" spans="5:5" x14ac:dyDescent="0.2">
      <c r="E1283" s="65"/>
    </row>
    <row r="1284" spans="5:5" x14ac:dyDescent="0.2">
      <c r="E1284" s="65"/>
    </row>
    <row r="1285" spans="5:5" x14ac:dyDescent="0.2">
      <c r="E1285" s="65"/>
    </row>
    <row r="1286" spans="5:5" x14ac:dyDescent="0.2">
      <c r="E1286" s="65"/>
    </row>
    <row r="1287" spans="5:5" x14ac:dyDescent="0.2">
      <c r="E1287" s="65"/>
    </row>
    <row r="1288" spans="5:5" x14ac:dyDescent="0.2">
      <c r="E1288" s="65"/>
    </row>
    <row r="1289" spans="5:5" x14ac:dyDescent="0.2">
      <c r="E1289" s="65"/>
    </row>
    <row r="1290" spans="5:5" x14ac:dyDescent="0.2">
      <c r="E1290" s="65"/>
    </row>
    <row r="1291" spans="5:5" x14ac:dyDescent="0.2">
      <c r="E1291" s="65"/>
    </row>
    <row r="1292" spans="5:5" x14ac:dyDescent="0.2">
      <c r="E1292" s="65"/>
    </row>
    <row r="1293" spans="5:5" x14ac:dyDescent="0.2">
      <c r="E1293" s="65"/>
    </row>
    <row r="1294" spans="5:5" x14ac:dyDescent="0.2">
      <c r="E1294" s="65"/>
    </row>
    <row r="1295" spans="5:5" x14ac:dyDescent="0.2">
      <c r="E1295" s="65"/>
    </row>
    <row r="1296" spans="5:5" x14ac:dyDescent="0.2">
      <c r="E1296" s="65"/>
    </row>
    <row r="1297" spans="5:5" x14ac:dyDescent="0.2">
      <c r="E1297" s="65"/>
    </row>
    <row r="1298" spans="5:5" x14ac:dyDescent="0.2">
      <c r="E1298" s="65"/>
    </row>
    <row r="1299" spans="5:5" x14ac:dyDescent="0.2">
      <c r="E1299" s="65"/>
    </row>
    <row r="1300" spans="5:5" x14ac:dyDescent="0.2">
      <c r="E1300" s="65"/>
    </row>
    <row r="1301" spans="5:5" x14ac:dyDescent="0.2">
      <c r="E1301" s="65"/>
    </row>
    <row r="1302" spans="5:5" x14ac:dyDescent="0.2">
      <c r="E1302" s="65"/>
    </row>
    <row r="1303" spans="5:5" x14ac:dyDescent="0.2">
      <c r="E1303" s="65"/>
    </row>
    <row r="1304" spans="5:5" x14ac:dyDescent="0.2">
      <c r="E1304" s="65"/>
    </row>
    <row r="1305" spans="5:5" x14ac:dyDescent="0.2">
      <c r="E1305" s="65"/>
    </row>
    <row r="1306" spans="5:5" x14ac:dyDescent="0.2">
      <c r="E1306" s="65"/>
    </row>
    <row r="1307" spans="5:5" x14ac:dyDescent="0.2">
      <c r="E1307" s="65"/>
    </row>
    <row r="1308" spans="5:5" x14ac:dyDescent="0.2">
      <c r="E1308" s="65"/>
    </row>
    <row r="1309" spans="5:5" x14ac:dyDescent="0.2">
      <c r="E1309" s="65"/>
    </row>
    <row r="1310" spans="5:5" x14ac:dyDescent="0.2">
      <c r="E1310" s="65"/>
    </row>
    <row r="1311" spans="5:5" x14ac:dyDescent="0.2">
      <c r="E1311" s="65"/>
    </row>
    <row r="1312" spans="5:5" x14ac:dyDescent="0.2">
      <c r="E1312" s="65"/>
    </row>
    <row r="1313" spans="5:5" x14ac:dyDescent="0.2">
      <c r="E1313" s="65"/>
    </row>
    <row r="1314" spans="5:5" x14ac:dyDescent="0.2">
      <c r="E1314" s="65"/>
    </row>
    <row r="1315" spans="5:5" x14ac:dyDescent="0.2">
      <c r="E1315" s="65"/>
    </row>
    <row r="1316" spans="5:5" x14ac:dyDescent="0.2">
      <c r="E1316" s="65"/>
    </row>
    <row r="1317" spans="5:5" x14ac:dyDescent="0.2">
      <c r="E1317" s="65"/>
    </row>
    <row r="1318" spans="5:5" x14ac:dyDescent="0.2">
      <c r="E1318" s="65"/>
    </row>
    <row r="1319" spans="5:5" x14ac:dyDescent="0.2">
      <c r="E1319" s="65"/>
    </row>
    <row r="1320" spans="5:5" x14ac:dyDescent="0.2">
      <c r="E1320" s="65"/>
    </row>
    <row r="1321" spans="5:5" x14ac:dyDescent="0.2">
      <c r="E1321" s="65"/>
    </row>
    <row r="1322" spans="5:5" x14ac:dyDescent="0.2">
      <c r="E1322" s="65"/>
    </row>
    <row r="1323" spans="5:5" x14ac:dyDescent="0.2">
      <c r="E1323" s="65"/>
    </row>
    <row r="1324" spans="5:5" x14ac:dyDescent="0.2">
      <c r="E1324" s="65"/>
    </row>
    <row r="1325" spans="5:5" x14ac:dyDescent="0.2">
      <c r="E1325" s="65"/>
    </row>
    <row r="1326" spans="5:5" x14ac:dyDescent="0.2">
      <c r="E1326" s="65"/>
    </row>
    <row r="1327" spans="5:5" x14ac:dyDescent="0.2">
      <c r="E1327" s="65"/>
    </row>
    <row r="1328" spans="5:5" x14ac:dyDescent="0.2">
      <c r="E1328" s="65"/>
    </row>
    <row r="1329" spans="5:5" x14ac:dyDescent="0.2">
      <c r="E1329" s="65"/>
    </row>
    <row r="1330" spans="5:5" x14ac:dyDescent="0.2">
      <c r="E1330" s="65"/>
    </row>
    <row r="1331" spans="5:5" x14ac:dyDescent="0.2">
      <c r="E1331" s="65"/>
    </row>
    <row r="1332" spans="5:5" x14ac:dyDescent="0.2">
      <c r="E1332" s="65"/>
    </row>
    <row r="1333" spans="5:5" x14ac:dyDescent="0.2">
      <c r="E1333" s="65"/>
    </row>
    <row r="1334" spans="5:5" x14ac:dyDescent="0.2">
      <c r="E1334" s="65"/>
    </row>
    <row r="1335" spans="5:5" x14ac:dyDescent="0.2">
      <c r="E1335" s="65"/>
    </row>
    <row r="1336" spans="5:5" x14ac:dyDescent="0.2">
      <c r="E1336" s="65"/>
    </row>
    <row r="1337" spans="5:5" x14ac:dyDescent="0.2">
      <c r="E1337" s="65"/>
    </row>
    <row r="1338" spans="5:5" x14ac:dyDescent="0.2">
      <c r="E1338" s="65"/>
    </row>
    <row r="1339" spans="5:5" x14ac:dyDescent="0.2">
      <c r="E1339" s="65"/>
    </row>
    <row r="1340" spans="5:5" x14ac:dyDescent="0.2">
      <c r="E1340" s="65"/>
    </row>
    <row r="1341" spans="5:5" x14ac:dyDescent="0.2">
      <c r="E1341" s="65"/>
    </row>
    <row r="1342" spans="5:5" x14ac:dyDescent="0.2">
      <c r="E1342" s="65"/>
    </row>
    <row r="1343" spans="5:5" x14ac:dyDescent="0.2">
      <c r="E1343" s="65"/>
    </row>
    <row r="1344" spans="5:5" x14ac:dyDescent="0.2">
      <c r="E1344" s="65"/>
    </row>
    <row r="1345" spans="5:5" x14ac:dyDescent="0.2">
      <c r="E1345" s="65"/>
    </row>
    <row r="1346" spans="5:5" x14ac:dyDescent="0.2">
      <c r="E1346" s="65"/>
    </row>
    <row r="1347" spans="5:5" x14ac:dyDescent="0.2">
      <c r="E1347" s="65"/>
    </row>
    <row r="1348" spans="5:5" x14ac:dyDescent="0.2">
      <c r="E1348" s="65"/>
    </row>
    <row r="1349" spans="5:5" x14ac:dyDescent="0.2">
      <c r="E1349" s="65"/>
    </row>
    <row r="1350" spans="5:5" x14ac:dyDescent="0.2">
      <c r="E1350" s="65"/>
    </row>
    <row r="1351" spans="5:5" x14ac:dyDescent="0.2">
      <c r="E1351" s="65"/>
    </row>
    <row r="1352" spans="5:5" x14ac:dyDescent="0.2">
      <c r="E1352" s="65"/>
    </row>
    <row r="1353" spans="5:5" x14ac:dyDescent="0.2">
      <c r="E1353" s="65"/>
    </row>
    <row r="1354" spans="5:5" x14ac:dyDescent="0.2">
      <c r="E1354" s="65"/>
    </row>
    <row r="1355" spans="5:5" x14ac:dyDescent="0.2">
      <c r="E1355" s="65"/>
    </row>
    <row r="1356" spans="5:5" x14ac:dyDescent="0.2">
      <c r="E1356" s="65"/>
    </row>
    <row r="1357" spans="5:5" x14ac:dyDescent="0.2">
      <c r="E1357" s="65"/>
    </row>
    <row r="1358" spans="5:5" x14ac:dyDescent="0.2">
      <c r="E1358" s="65"/>
    </row>
    <row r="1359" spans="5:5" x14ac:dyDescent="0.2">
      <c r="E1359" s="65"/>
    </row>
    <row r="1360" spans="5:5" x14ac:dyDescent="0.2">
      <c r="E1360" s="65"/>
    </row>
    <row r="1361" spans="5:5" x14ac:dyDescent="0.2">
      <c r="E1361" s="65"/>
    </row>
    <row r="1362" spans="5:5" x14ac:dyDescent="0.2">
      <c r="E1362" s="65"/>
    </row>
    <row r="1363" spans="5:5" x14ac:dyDescent="0.2">
      <c r="E1363" s="65"/>
    </row>
    <row r="1364" spans="5:5" x14ac:dyDescent="0.2">
      <c r="E1364" s="65"/>
    </row>
    <row r="1365" spans="5:5" x14ac:dyDescent="0.2">
      <c r="E1365" s="65"/>
    </row>
    <row r="1366" spans="5:5" x14ac:dyDescent="0.2">
      <c r="E1366" s="65"/>
    </row>
    <row r="1367" spans="5:5" x14ac:dyDescent="0.2">
      <c r="E1367" s="65"/>
    </row>
    <row r="1368" spans="5:5" x14ac:dyDescent="0.2">
      <c r="E1368" s="65"/>
    </row>
    <row r="1369" spans="5:5" x14ac:dyDescent="0.2">
      <c r="E1369" s="65"/>
    </row>
    <row r="1370" spans="5:5" x14ac:dyDescent="0.2">
      <c r="E1370" s="65"/>
    </row>
    <row r="1371" spans="5:5" x14ac:dyDescent="0.2">
      <c r="E1371" s="65"/>
    </row>
    <row r="1372" spans="5:5" x14ac:dyDescent="0.2">
      <c r="E1372" s="65"/>
    </row>
    <row r="1373" spans="5:5" x14ac:dyDescent="0.2">
      <c r="E1373" s="65"/>
    </row>
    <row r="1374" spans="5:5" x14ac:dyDescent="0.2">
      <c r="E1374" s="65"/>
    </row>
    <row r="1375" spans="5:5" x14ac:dyDescent="0.2">
      <c r="E1375" s="65"/>
    </row>
    <row r="1376" spans="5:5" x14ac:dyDescent="0.2">
      <c r="E1376" s="65"/>
    </row>
    <row r="1377" spans="5:5" x14ac:dyDescent="0.2">
      <c r="E1377" s="65"/>
    </row>
    <row r="1378" spans="5:5" x14ac:dyDescent="0.2">
      <c r="E1378" s="65"/>
    </row>
    <row r="1379" spans="5:5" x14ac:dyDescent="0.2">
      <c r="E1379" s="65"/>
    </row>
    <row r="1380" spans="5:5" x14ac:dyDescent="0.2">
      <c r="E1380" s="65"/>
    </row>
    <row r="1381" spans="5:5" x14ac:dyDescent="0.2">
      <c r="E1381" s="65"/>
    </row>
    <row r="1382" spans="5:5" x14ac:dyDescent="0.2">
      <c r="E1382" s="65"/>
    </row>
    <row r="1383" spans="5:5" x14ac:dyDescent="0.2">
      <c r="E1383" s="65"/>
    </row>
    <row r="1384" spans="5:5" x14ac:dyDescent="0.2">
      <c r="E1384" s="65"/>
    </row>
    <row r="1385" spans="5:5" x14ac:dyDescent="0.2">
      <c r="E1385" s="65"/>
    </row>
    <row r="1386" spans="5:5" x14ac:dyDescent="0.2">
      <c r="E1386" s="65"/>
    </row>
    <row r="1387" spans="5:5" x14ac:dyDescent="0.2">
      <c r="E1387" s="65"/>
    </row>
    <row r="1388" spans="5:5" x14ac:dyDescent="0.2">
      <c r="E1388" s="65"/>
    </row>
    <row r="1389" spans="5:5" x14ac:dyDescent="0.2">
      <c r="E1389" s="65"/>
    </row>
    <row r="1390" spans="5:5" x14ac:dyDescent="0.2">
      <c r="E1390" s="65"/>
    </row>
    <row r="1391" spans="5:5" x14ac:dyDescent="0.2">
      <c r="E1391" s="65"/>
    </row>
    <row r="1392" spans="5:5" x14ac:dyDescent="0.2">
      <c r="E1392" s="65"/>
    </row>
    <row r="1393" spans="5:5" x14ac:dyDescent="0.2">
      <c r="E1393" s="65"/>
    </row>
    <row r="1394" spans="5:5" x14ac:dyDescent="0.2">
      <c r="E1394" s="65"/>
    </row>
    <row r="1395" spans="5:5" x14ac:dyDescent="0.2">
      <c r="E1395" s="65"/>
    </row>
    <row r="1396" spans="5:5" x14ac:dyDescent="0.2">
      <c r="E1396" s="65"/>
    </row>
    <row r="1397" spans="5:5" x14ac:dyDescent="0.2">
      <c r="E1397" s="65"/>
    </row>
  </sheetData>
  <mergeCells count="2">
    <mergeCell ref="P3:R3"/>
    <mergeCell ref="F136:G13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1378"/>
  <sheetViews>
    <sheetView topLeftCell="A103" workbookViewId="0">
      <selection activeCell="G119" sqref="G119:G121"/>
    </sheetView>
  </sheetViews>
  <sheetFormatPr defaultColWidth="17.28515625" defaultRowHeight="12" x14ac:dyDescent="0.2"/>
  <cols>
    <col min="1" max="1" width="2.7109375" style="63" customWidth="1"/>
    <col min="2" max="2" width="6.42578125" style="62" customWidth="1"/>
    <col min="3" max="3" width="40.140625" style="63" customWidth="1"/>
    <col min="4" max="4" width="10" style="62" bestFit="1" customWidth="1"/>
    <col min="5" max="5" width="13.5703125" style="84" bestFit="1" customWidth="1"/>
    <col min="6" max="7" width="12.5703125" style="65" bestFit="1" customWidth="1"/>
    <col min="8" max="8" width="13.5703125" style="65" bestFit="1" customWidth="1"/>
    <col min="9" max="9" width="9.28515625" style="65" bestFit="1" customWidth="1"/>
    <col min="10" max="10" width="13.42578125" style="65" bestFit="1" customWidth="1"/>
    <col min="11" max="11" width="15.42578125" style="65" bestFit="1" customWidth="1"/>
    <col min="12" max="12" width="13.42578125" style="65" bestFit="1" customWidth="1"/>
    <col min="13" max="13" width="1.140625" style="65" customWidth="1"/>
    <col min="14" max="14" width="13.42578125" style="67" bestFit="1" customWidth="1"/>
    <col min="15" max="15" width="11.140625" style="68" bestFit="1" customWidth="1"/>
    <col min="16" max="16" width="10.42578125" style="68" bestFit="1" customWidth="1"/>
    <col min="17" max="17" width="12.42578125" style="68" bestFit="1" customWidth="1"/>
    <col min="18" max="18" width="12.42578125" style="67" bestFit="1" customWidth="1"/>
    <col min="19" max="19" width="6.140625" style="67" bestFit="1" customWidth="1"/>
    <col min="20" max="20" width="10.28515625" style="67" bestFit="1" customWidth="1"/>
    <col min="21" max="21" width="0.85546875" style="67" customWidth="1"/>
    <col min="22" max="22" width="10.28515625" style="65" bestFit="1" customWidth="1"/>
    <col min="23" max="23" width="0.7109375" style="63" customWidth="1"/>
    <col min="24" max="24" width="12.42578125" style="63" bestFit="1" customWidth="1"/>
    <col min="25" max="260" width="17.28515625" style="63"/>
    <col min="261" max="261" width="2.7109375" style="63" customWidth="1"/>
    <col min="262" max="262" width="6.42578125" style="63" customWidth="1"/>
    <col min="263" max="263" width="24" style="63" customWidth="1"/>
    <col min="264" max="264" width="9.42578125" style="63" customWidth="1"/>
    <col min="265" max="265" width="20.5703125" style="63" bestFit="1" customWidth="1"/>
    <col min="266" max="266" width="18.85546875" style="63" customWidth="1"/>
    <col min="267" max="267" width="18.42578125" style="63" customWidth="1"/>
    <col min="268" max="269" width="18.5703125" style="63" customWidth="1"/>
    <col min="270" max="270" width="19" style="63" customWidth="1"/>
    <col min="271" max="271" width="18" style="63" bestFit="1" customWidth="1"/>
    <col min="272" max="272" width="18.42578125" style="63" bestFit="1" customWidth="1"/>
    <col min="273" max="273" width="17.85546875" style="63" customWidth="1"/>
    <col min="274" max="274" width="13.5703125" style="63" customWidth="1"/>
    <col min="275" max="516" width="17.28515625" style="63"/>
    <col min="517" max="517" width="2.7109375" style="63" customWidth="1"/>
    <col min="518" max="518" width="6.42578125" style="63" customWidth="1"/>
    <col min="519" max="519" width="24" style="63" customWidth="1"/>
    <col min="520" max="520" width="9.42578125" style="63" customWidth="1"/>
    <col min="521" max="521" width="20.5703125" style="63" bestFit="1" customWidth="1"/>
    <col min="522" max="522" width="18.85546875" style="63" customWidth="1"/>
    <col min="523" max="523" width="18.42578125" style="63" customWidth="1"/>
    <col min="524" max="525" width="18.5703125" style="63" customWidth="1"/>
    <col min="526" max="526" width="19" style="63" customWidth="1"/>
    <col min="527" max="527" width="18" style="63" bestFit="1" customWidth="1"/>
    <col min="528" max="528" width="18.42578125" style="63" bestFit="1" customWidth="1"/>
    <col min="529" max="529" width="17.85546875" style="63" customWidth="1"/>
    <col min="530" max="530" width="13.5703125" style="63" customWidth="1"/>
    <col min="531" max="772" width="17.28515625" style="63"/>
    <col min="773" max="773" width="2.7109375" style="63" customWidth="1"/>
    <col min="774" max="774" width="6.42578125" style="63" customWidth="1"/>
    <col min="775" max="775" width="24" style="63" customWidth="1"/>
    <col min="776" max="776" width="9.42578125" style="63" customWidth="1"/>
    <col min="777" max="777" width="20.5703125" style="63" bestFit="1" customWidth="1"/>
    <col min="778" max="778" width="18.85546875" style="63" customWidth="1"/>
    <col min="779" max="779" width="18.42578125" style="63" customWidth="1"/>
    <col min="780" max="781" width="18.5703125" style="63" customWidth="1"/>
    <col min="782" max="782" width="19" style="63" customWidth="1"/>
    <col min="783" max="783" width="18" style="63" bestFit="1" customWidth="1"/>
    <col min="784" max="784" width="18.42578125" style="63" bestFit="1" customWidth="1"/>
    <col min="785" max="785" width="17.85546875" style="63" customWidth="1"/>
    <col min="786" max="786" width="13.5703125" style="63" customWidth="1"/>
    <col min="787" max="1028" width="17.28515625" style="63"/>
    <col min="1029" max="1029" width="2.7109375" style="63" customWidth="1"/>
    <col min="1030" max="1030" width="6.42578125" style="63" customWidth="1"/>
    <col min="1031" max="1031" width="24" style="63" customWidth="1"/>
    <col min="1032" max="1032" width="9.42578125" style="63" customWidth="1"/>
    <col min="1033" max="1033" width="20.5703125" style="63" bestFit="1" customWidth="1"/>
    <col min="1034" max="1034" width="18.85546875" style="63" customWidth="1"/>
    <col min="1035" max="1035" width="18.42578125" style="63" customWidth="1"/>
    <col min="1036" max="1037" width="18.5703125" style="63" customWidth="1"/>
    <col min="1038" max="1038" width="19" style="63" customWidth="1"/>
    <col min="1039" max="1039" width="18" style="63" bestFit="1" customWidth="1"/>
    <col min="1040" max="1040" width="18.42578125" style="63" bestFit="1" customWidth="1"/>
    <col min="1041" max="1041" width="17.85546875" style="63" customWidth="1"/>
    <col min="1042" max="1042" width="13.5703125" style="63" customWidth="1"/>
    <col min="1043" max="1284" width="17.28515625" style="63"/>
    <col min="1285" max="1285" width="2.7109375" style="63" customWidth="1"/>
    <col min="1286" max="1286" width="6.42578125" style="63" customWidth="1"/>
    <col min="1287" max="1287" width="24" style="63" customWidth="1"/>
    <col min="1288" max="1288" width="9.42578125" style="63" customWidth="1"/>
    <col min="1289" max="1289" width="20.5703125" style="63" bestFit="1" customWidth="1"/>
    <col min="1290" max="1290" width="18.85546875" style="63" customWidth="1"/>
    <col min="1291" max="1291" width="18.42578125" style="63" customWidth="1"/>
    <col min="1292" max="1293" width="18.5703125" style="63" customWidth="1"/>
    <col min="1294" max="1294" width="19" style="63" customWidth="1"/>
    <col min="1295" max="1295" width="18" style="63" bestFit="1" customWidth="1"/>
    <col min="1296" max="1296" width="18.42578125" style="63" bestFit="1" customWidth="1"/>
    <col min="1297" max="1297" width="17.85546875" style="63" customWidth="1"/>
    <col min="1298" max="1298" width="13.5703125" style="63" customWidth="1"/>
    <col min="1299" max="1540" width="17.28515625" style="63"/>
    <col min="1541" max="1541" width="2.7109375" style="63" customWidth="1"/>
    <col min="1542" max="1542" width="6.42578125" style="63" customWidth="1"/>
    <col min="1543" max="1543" width="24" style="63" customWidth="1"/>
    <col min="1544" max="1544" width="9.42578125" style="63" customWidth="1"/>
    <col min="1545" max="1545" width="20.5703125" style="63" bestFit="1" customWidth="1"/>
    <col min="1546" max="1546" width="18.85546875" style="63" customWidth="1"/>
    <col min="1547" max="1547" width="18.42578125" style="63" customWidth="1"/>
    <col min="1548" max="1549" width="18.5703125" style="63" customWidth="1"/>
    <col min="1550" max="1550" width="19" style="63" customWidth="1"/>
    <col min="1551" max="1551" width="18" style="63" bestFit="1" customWidth="1"/>
    <col min="1552" max="1552" width="18.42578125" style="63" bestFit="1" customWidth="1"/>
    <col min="1553" max="1553" width="17.85546875" style="63" customWidth="1"/>
    <col min="1554" max="1554" width="13.5703125" style="63" customWidth="1"/>
    <col min="1555" max="1796" width="17.28515625" style="63"/>
    <col min="1797" max="1797" width="2.7109375" style="63" customWidth="1"/>
    <col min="1798" max="1798" width="6.42578125" style="63" customWidth="1"/>
    <col min="1799" max="1799" width="24" style="63" customWidth="1"/>
    <col min="1800" max="1800" width="9.42578125" style="63" customWidth="1"/>
    <col min="1801" max="1801" width="20.5703125" style="63" bestFit="1" customWidth="1"/>
    <col min="1802" max="1802" width="18.85546875" style="63" customWidth="1"/>
    <col min="1803" max="1803" width="18.42578125" style="63" customWidth="1"/>
    <col min="1804" max="1805" width="18.5703125" style="63" customWidth="1"/>
    <col min="1806" max="1806" width="19" style="63" customWidth="1"/>
    <col min="1807" max="1807" width="18" style="63" bestFit="1" customWidth="1"/>
    <col min="1808" max="1808" width="18.42578125" style="63" bestFit="1" customWidth="1"/>
    <col min="1809" max="1809" width="17.85546875" style="63" customWidth="1"/>
    <col min="1810" max="1810" width="13.5703125" style="63" customWidth="1"/>
    <col min="1811" max="2052" width="17.28515625" style="63"/>
    <col min="2053" max="2053" width="2.7109375" style="63" customWidth="1"/>
    <col min="2054" max="2054" width="6.42578125" style="63" customWidth="1"/>
    <col min="2055" max="2055" width="24" style="63" customWidth="1"/>
    <col min="2056" max="2056" width="9.42578125" style="63" customWidth="1"/>
    <col min="2057" max="2057" width="20.5703125" style="63" bestFit="1" customWidth="1"/>
    <col min="2058" max="2058" width="18.85546875" style="63" customWidth="1"/>
    <col min="2059" max="2059" width="18.42578125" style="63" customWidth="1"/>
    <col min="2060" max="2061" width="18.5703125" style="63" customWidth="1"/>
    <col min="2062" max="2062" width="19" style="63" customWidth="1"/>
    <col min="2063" max="2063" width="18" style="63" bestFit="1" customWidth="1"/>
    <col min="2064" max="2064" width="18.42578125" style="63" bestFit="1" customWidth="1"/>
    <col min="2065" max="2065" width="17.85546875" style="63" customWidth="1"/>
    <col min="2066" max="2066" width="13.5703125" style="63" customWidth="1"/>
    <col min="2067" max="2308" width="17.28515625" style="63"/>
    <col min="2309" max="2309" width="2.7109375" style="63" customWidth="1"/>
    <col min="2310" max="2310" width="6.42578125" style="63" customWidth="1"/>
    <col min="2311" max="2311" width="24" style="63" customWidth="1"/>
    <col min="2312" max="2312" width="9.42578125" style="63" customWidth="1"/>
    <col min="2313" max="2313" width="20.5703125" style="63" bestFit="1" customWidth="1"/>
    <col min="2314" max="2314" width="18.85546875" style="63" customWidth="1"/>
    <col min="2315" max="2315" width="18.42578125" style="63" customWidth="1"/>
    <col min="2316" max="2317" width="18.5703125" style="63" customWidth="1"/>
    <col min="2318" max="2318" width="19" style="63" customWidth="1"/>
    <col min="2319" max="2319" width="18" style="63" bestFit="1" customWidth="1"/>
    <col min="2320" max="2320" width="18.42578125" style="63" bestFit="1" customWidth="1"/>
    <col min="2321" max="2321" width="17.85546875" style="63" customWidth="1"/>
    <col min="2322" max="2322" width="13.5703125" style="63" customWidth="1"/>
    <col min="2323" max="2564" width="17.28515625" style="63"/>
    <col min="2565" max="2565" width="2.7109375" style="63" customWidth="1"/>
    <col min="2566" max="2566" width="6.42578125" style="63" customWidth="1"/>
    <col min="2567" max="2567" width="24" style="63" customWidth="1"/>
    <col min="2568" max="2568" width="9.42578125" style="63" customWidth="1"/>
    <col min="2569" max="2569" width="20.5703125" style="63" bestFit="1" customWidth="1"/>
    <col min="2570" max="2570" width="18.85546875" style="63" customWidth="1"/>
    <col min="2571" max="2571" width="18.42578125" style="63" customWidth="1"/>
    <col min="2572" max="2573" width="18.5703125" style="63" customWidth="1"/>
    <col min="2574" max="2574" width="19" style="63" customWidth="1"/>
    <col min="2575" max="2575" width="18" style="63" bestFit="1" customWidth="1"/>
    <col min="2576" max="2576" width="18.42578125" style="63" bestFit="1" customWidth="1"/>
    <col min="2577" max="2577" width="17.85546875" style="63" customWidth="1"/>
    <col min="2578" max="2578" width="13.5703125" style="63" customWidth="1"/>
    <col min="2579" max="2820" width="17.28515625" style="63"/>
    <col min="2821" max="2821" width="2.7109375" style="63" customWidth="1"/>
    <col min="2822" max="2822" width="6.42578125" style="63" customWidth="1"/>
    <col min="2823" max="2823" width="24" style="63" customWidth="1"/>
    <col min="2824" max="2824" width="9.42578125" style="63" customWidth="1"/>
    <col min="2825" max="2825" width="20.5703125" style="63" bestFit="1" customWidth="1"/>
    <col min="2826" max="2826" width="18.85546875" style="63" customWidth="1"/>
    <col min="2827" max="2827" width="18.42578125" style="63" customWidth="1"/>
    <col min="2828" max="2829" width="18.5703125" style="63" customWidth="1"/>
    <col min="2830" max="2830" width="19" style="63" customWidth="1"/>
    <col min="2831" max="2831" width="18" style="63" bestFit="1" customWidth="1"/>
    <col min="2832" max="2832" width="18.42578125" style="63" bestFit="1" customWidth="1"/>
    <col min="2833" max="2833" width="17.85546875" style="63" customWidth="1"/>
    <col min="2834" max="2834" width="13.5703125" style="63" customWidth="1"/>
    <col min="2835" max="3076" width="17.28515625" style="63"/>
    <col min="3077" max="3077" width="2.7109375" style="63" customWidth="1"/>
    <col min="3078" max="3078" width="6.42578125" style="63" customWidth="1"/>
    <col min="3079" max="3079" width="24" style="63" customWidth="1"/>
    <col min="3080" max="3080" width="9.42578125" style="63" customWidth="1"/>
    <col min="3081" max="3081" width="20.5703125" style="63" bestFit="1" customWidth="1"/>
    <col min="3082" max="3082" width="18.85546875" style="63" customWidth="1"/>
    <col min="3083" max="3083" width="18.42578125" style="63" customWidth="1"/>
    <col min="3084" max="3085" width="18.5703125" style="63" customWidth="1"/>
    <col min="3086" max="3086" width="19" style="63" customWidth="1"/>
    <col min="3087" max="3087" width="18" style="63" bestFit="1" customWidth="1"/>
    <col min="3088" max="3088" width="18.42578125" style="63" bestFit="1" customWidth="1"/>
    <col min="3089" max="3089" width="17.85546875" style="63" customWidth="1"/>
    <col min="3090" max="3090" width="13.5703125" style="63" customWidth="1"/>
    <col min="3091" max="3332" width="17.28515625" style="63"/>
    <col min="3333" max="3333" width="2.7109375" style="63" customWidth="1"/>
    <col min="3334" max="3334" width="6.42578125" style="63" customWidth="1"/>
    <col min="3335" max="3335" width="24" style="63" customWidth="1"/>
    <col min="3336" max="3336" width="9.42578125" style="63" customWidth="1"/>
    <col min="3337" max="3337" width="20.5703125" style="63" bestFit="1" customWidth="1"/>
    <col min="3338" max="3338" width="18.85546875" style="63" customWidth="1"/>
    <col min="3339" max="3339" width="18.42578125" style="63" customWidth="1"/>
    <col min="3340" max="3341" width="18.5703125" style="63" customWidth="1"/>
    <col min="3342" max="3342" width="19" style="63" customWidth="1"/>
    <col min="3343" max="3343" width="18" style="63" bestFit="1" customWidth="1"/>
    <col min="3344" max="3344" width="18.42578125" style="63" bestFit="1" customWidth="1"/>
    <col min="3345" max="3345" width="17.85546875" style="63" customWidth="1"/>
    <col min="3346" max="3346" width="13.5703125" style="63" customWidth="1"/>
    <col min="3347" max="3588" width="17.28515625" style="63"/>
    <col min="3589" max="3589" width="2.7109375" style="63" customWidth="1"/>
    <col min="3590" max="3590" width="6.42578125" style="63" customWidth="1"/>
    <col min="3591" max="3591" width="24" style="63" customWidth="1"/>
    <col min="3592" max="3592" width="9.42578125" style="63" customWidth="1"/>
    <col min="3593" max="3593" width="20.5703125" style="63" bestFit="1" customWidth="1"/>
    <col min="3594" max="3594" width="18.85546875" style="63" customWidth="1"/>
    <col min="3595" max="3595" width="18.42578125" style="63" customWidth="1"/>
    <col min="3596" max="3597" width="18.5703125" style="63" customWidth="1"/>
    <col min="3598" max="3598" width="19" style="63" customWidth="1"/>
    <col min="3599" max="3599" width="18" style="63" bestFit="1" customWidth="1"/>
    <col min="3600" max="3600" width="18.42578125" style="63" bestFit="1" customWidth="1"/>
    <col min="3601" max="3601" width="17.85546875" style="63" customWidth="1"/>
    <col min="3602" max="3602" width="13.5703125" style="63" customWidth="1"/>
    <col min="3603" max="3844" width="17.28515625" style="63"/>
    <col min="3845" max="3845" width="2.7109375" style="63" customWidth="1"/>
    <col min="3846" max="3846" width="6.42578125" style="63" customWidth="1"/>
    <col min="3847" max="3847" width="24" style="63" customWidth="1"/>
    <col min="3848" max="3848" width="9.42578125" style="63" customWidth="1"/>
    <col min="3849" max="3849" width="20.5703125" style="63" bestFit="1" customWidth="1"/>
    <col min="3850" max="3850" width="18.85546875" style="63" customWidth="1"/>
    <col min="3851" max="3851" width="18.42578125" style="63" customWidth="1"/>
    <col min="3852" max="3853" width="18.5703125" style="63" customWidth="1"/>
    <col min="3854" max="3854" width="19" style="63" customWidth="1"/>
    <col min="3855" max="3855" width="18" style="63" bestFit="1" customWidth="1"/>
    <col min="3856" max="3856" width="18.42578125" style="63" bestFit="1" customWidth="1"/>
    <col min="3857" max="3857" width="17.85546875" style="63" customWidth="1"/>
    <col min="3858" max="3858" width="13.5703125" style="63" customWidth="1"/>
    <col min="3859" max="4100" width="17.28515625" style="63"/>
    <col min="4101" max="4101" width="2.7109375" style="63" customWidth="1"/>
    <col min="4102" max="4102" width="6.42578125" style="63" customWidth="1"/>
    <col min="4103" max="4103" width="24" style="63" customWidth="1"/>
    <col min="4104" max="4104" width="9.42578125" style="63" customWidth="1"/>
    <col min="4105" max="4105" width="20.5703125" style="63" bestFit="1" customWidth="1"/>
    <col min="4106" max="4106" width="18.85546875" style="63" customWidth="1"/>
    <col min="4107" max="4107" width="18.42578125" style="63" customWidth="1"/>
    <col min="4108" max="4109" width="18.5703125" style="63" customWidth="1"/>
    <col min="4110" max="4110" width="19" style="63" customWidth="1"/>
    <col min="4111" max="4111" width="18" style="63" bestFit="1" customWidth="1"/>
    <col min="4112" max="4112" width="18.42578125" style="63" bestFit="1" customWidth="1"/>
    <col min="4113" max="4113" width="17.85546875" style="63" customWidth="1"/>
    <col min="4114" max="4114" width="13.5703125" style="63" customWidth="1"/>
    <col min="4115" max="4356" width="17.28515625" style="63"/>
    <col min="4357" max="4357" width="2.7109375" style="63" customWidth="1"/>
    <col min="4358" max="4358" width="6.42578125" style="63" customWidth="1"/>
    <col min="4359" max="4359" width="24" style="63" customWidth="1"/>
    <col min="4360" max="4360" width="9.42578125" style="63" customWidth="1"/>
    <col min="4361" max="4361" width="20.5703125" style="63" bestFit="1" customWidth="1"/>
    <col min="4362" max="4362" width="18.85546875" style="63" customWidth="1"/>
    <col min="4363" max="4363" width="18.42578125" style="63" customWidth="1"/>
    <col min="4364" max="4365" width="18.5703125" style="63" customWidth="1"/>
    <col min="4366" max="4366" width="19" style="63" customWidth="1"/>
    <col min="4367" max="4367" width="18" style="63" bestFit="1" customWidth="1"/>
    <col min="4368" max="4368" width="18.42578125" style="63" bestFit="1" customWidth="1"/>
    <col min="4369" max="4369" width="17.85546875" style="63" customWidth="1"/>
    <col min="4370" max="4370" width="13.5703125" style="63" customWidth="1"/>
    <col min="4371" max="4612" width="17.28515625" style="63"/>
    <col min="4613" max="4613" width="2.7109375" style="63" customWidth="1"/>
    <col min="4614" max="4614" width="6.42578125" style="63" customWidth="1"/>
    <col min="4615" max="4615" width="24" style="63" customWidth="1"/>
    <col min="4616" max="4616" width="9.42578125" style="63" customWidth="1"/>
    <col min="4617" max="4617" width="20.5703125" style="63" bestFit="1" customWidth="1"/>
    <col min="4618" max="4618" width="18.85546875" style="63" customWidth="1"/>
    <col min="4619" max="4619" width="18.42578125" style="63" customWidth="1"/>
    <col min="4620" max="4621" width="18.5703125" style="63" customWidth="1"/>
    <col min="4622" max="4622" width="19" style="63" customWidth="1"/>
    <col min="4623" max="4623" width="18" style="63" bestFit="1" customWidth="1"/>
    <col min="4624" max="4624" width="18.42578125" style="63" bestFit="1" customWidth="1"/>
    <col min="4625" max="4625" width="17.85546875" style="63" customWidth="1"/>
    <col min="4626" max="4626" width="13.5703125" style="63" customWidth="1"/>
    <col min="4627" max="4868" width="17.28515625" style="63"/>
    <col min="4869" max="4869" width="2.7109375" style="63" customWidth="1"/>
    <col min="4870" max="4870" width="6.42578125" style="63" customWidth="1"/>
    <col min="4871" max="4871" width="24" style="63" customWidth="1"/>
    <col min="4872" max="4872" width="9.42578125" style="63" customWidth="1"/>
    <col min="4873" max="4873" width="20.5703125" style="63" bestFit="1" customWidth="1"/>
    <col min="4874" max="4874" width="18.85546875" style="63" customWidth="1"/>
    <col min="4875" max="4875" width="18.42578125" style="63" customWidth="1"/>
    <col min="4876" max="4877" width="18.5703125" style="63" customWidth="1"/>
    <col min="4878" max="4878" width="19" style="63" customWidth="1"/>
    <col min="4879" max="4879" width="18" style="63" bestFit="1" customWidth="1"/>
    <col min="4880" max="4880" width="18.42578125" style="63" bestFit="1" customWidth="1"/>
    <col min="4881" max="4881" width="17.85546875" style="63" customWidth="1"/>
    <col min="4882" max="4882" width="13.5703125" style="63" customWidth="1"/>
    <col min="4883" max="5124" width="17.28515625" style="63"/>
    <col min="5125" max="5125" width="2.7109375" style="63" customWidth="1"/>
    <col min="5126" max="5126" width="6.42578125" style="63" customWidth="1"/>
    <col min="5127" max="5127" width="24" style="63" customWidth="1"/>
    <col min="5128" max="5128" width="9.42578125" style="63" customWidth="1"/>
    <col min="5129" max="5129" width="20.5703125" style="63" bestFit="1" customWidth="1"/>
    <col min="5130" max="5130" width="18.85546875" style="63" customWidth="1"/>
    <col min="5131" max="5131" width="18.42578125" style="63" customWidth="1"/>
    <col min="5132" max="5133" width="18.5703125" style="63" customWidth="1"/>
    <col min="5134" max="5134" width="19" style="63" customWidth="1"/>
    <col min="5135" max="5135" width="18" style="63" bestFit="1" customWidth="1"/>
    <col min="5136" max="5136" width="18.42578125" style="63" bestFit="1" customWidth="1"/>
    <col min="5137" max="5137" width="17.85546875" style="63" customWidth="1"/>
    <col min="5138" max="5138" width="13.5703125" style="63" customWidth="1"/>
    <col min="5139" max="5380" width="17.28515625" style="63"/>
    <col min="5381" max="5381" width="2.7109375" style="63" customWidth="1"/>
    <col min="5382" max="5382" width="6.42578125" style="63" customWidth="1"/>
    <col min="5383" max="5383" width="24" style="63" customWidth="1"/>
    <col min="5384" max="5384" width="9.42578125" style="63" customWidth="1"/>
    <col min="5385" max="5385" width="20.5703125" style="63" bestFit="1" customWidth="1"/>
    <col min="5386" max="5386" width="18.85546875" style="63" customWidth="1"/>
    <col min="5387" max="5387" width="18.42578125" style="63" customWidth="1"/>
    <col min="5388" max="5389" width="18.5703125" style="63" customWidth="1"/>
    <col min="5390" max="5390" width="19" style="63" customWidth="1"/>
    <col min="5391" max="5391" width="18" style="63" bestFit="1" customWidth="1"/>
    <col min="5392" max="5392" width="18.42578125" style="63" bestFit="1" customWidth="1"/>
    <col min="5393" max="5393" width="17.85546875" style="63" customWidth="1"/>
    <col min="5394" max="5394" width="13.5703125" style="63" customWidth="1"/>
    <col min="5395" max="5636" width="17.28515625" style="63"/>
    <col min="5637" max="5637" width="2.7109375" style="63" customWidth="1"/>
    <col min="5638" max="5638" width="6.42578125" style="63" customWidth="1"/>
    <col min="5639" max="5639" width="24" style="63" customWidth="1"/>
    <col min="5640" max="5640" width="9.42578125" style="63" customWidth="1"/>
    <col min="5641" max="5641" width="20.5703125" style="63" bestFit="1" customWidth="1"/>
    <col min="5642" max="5642" width="18.85546875" style="63" customWidth="1"/>
    <col min="5643" max="5643" width="18.42578125" style="63" customWidth="1"/>
    <col min="5644" max="5645" width="18.5703125" style="63" customWidth="1"/>
    <col min="5646" max="5646" width="19" style="63" customWidth="1"/>
    <col min="5647" max="5647" width="18" style="63" bestFit="1" customWidth="1"/>
    <col min="5648" max="5648" width="18.42578125" style="63" bestFit="1" customWidth="1"/>
    <col min="5649" max="5649" width="17.85546875" style="63" customWidth="1"/>
    <col min="5650" max="5650" width="13.5703125" style="63" customWidth="1"/>
    <col min="5651" max="5892" width="17.28515625" style="63"/>
    <col min="5893" max="5893" width="2.7109375" style="63" customWidth="1"/>
    <col min="5894" max="5894" width="6.42578125" style="63" customWidth="1"/>
    <col min="5895" max="5895" width="24" style="63" customWidth="1"/>
    <col min="5896" max="5896" width="9.42578125" style="63" customWidth="1"/>
    <col min="5897" max="5897" width="20.5703125" style="63" bestFit="1" customWidth="1"/>
    <col min="5898" max="5898" width="18.85546875" style="63" customWidth="1"/>
    <col min="5899" max="5899" width="18.42578125" style="63" customWidth="1"/>
    <col min="5900" max="5901" width="18.5703125" style="63" customWidth="1"/>
    <col min="5902" max="5902" width="19" style="63" customWidth="1"/>
    <col min="5903" max="5903" width="18" style="63" bestFit="1" customWidth="1"/>
    <col min="5904" max="5904" width="18.42578125" style="63" bestFit="1" customWidth="1"/>
    <col min="5905" max="5905" width="17.85546875" style="63" customWidth="1"/>
    <col min="5906" max="5906" width="13.5703125" style="63" customWidth="1"/>
    <col min="5907" max="6148" width="17.28515625" style="63"/>
    <col min="6149" max="6149" width="2.7109375" style="63" customWidth="1"/>
    <col min="6150" max="6150" width="6.42578125" style="63" customWidth="1"/>
    <col min="6151" max="6151" width="24" style="63" customWidth="1"/>
    <col min="6152" max="6152" width="9.42578125" style="63" customWidth="1"/>
    <col min="6153" max="6153" width="20.5703125" style="63" bestFit="1" customWidth="1"/>
    <col min="6154" max="6154" width="18.85546875" style="63" customWidth="1"/>
    <col min="6155" max="6155" width="18.42578125" style="63" customWidth="1"/>
    <col min="6156" max="6157" width="18.5703125" style="63" customWidth="1"/>
    <col min="6158" max="6158" width="19" style="63" customWidth="1"/>
    <col min="6159" max="6159" width="18" style="63" bestFit="1" customWidth="1"/>
    <col min="6160" max="6160" width="18.42578125" style="63" bestFit="1" customWidth="1"/>
    <col min="6161" max="6161" width="17.85546875" style="63" customWidth="1"/>
    <col min="6162" max="6162" width="13.5703125" style="63" customWidth="1"/>
    <col min="6163" max="6404" width="17.28515625" style="63"/>
    <col min="6405" max="6405" width="2.7109375" style="63" customWidth="1"/>
    <col min="6406" max="6406" width="6.42578125" style="63" customWidth="1"/>
    <col min="6407" max="6407" width="24" style="63" customWidth="1"/>
    <col min="6408" max="6408" width="9.42578125" style="63" customWidth="1"/>
    <col min="6409" max="6409" width="20.5703125" style="63" bestFit="1" customWidth="1"/>
    <col min="6410" max="6410" width="18.85546875" style="63" customWidth="1"/>
    <col min="6411" max="6411" width="18.42578125" style="63" customWidth="1"/>
    <col min="6412" max="6413" width="18.5703125" style="63" customWidth="1"/>
    <col min="6414" max="6414" width="19" style="63" customWidth="1"/>
    <col min="6415" max="6415" width="18" style="63" bestFit="1" customWidth="1"/>
    <col min="6416" max="6416" width="18.42578125" style="63" bestFit="1" customWidth="1"/>
    <col min="6417" max="6417" width="17.85546875" style="63" customWidth="1"/>
    <col min="6418" max="6418" width="13.5703125" style="63" customWidth="1"/>
    <col min="6419" max="6660" width="17.28515625" style="63"/>
    <col min="6661" max="6661" width="2.7109375" style="63" customWidth="1"/>
    <col min="6662" max="6662" width="6.42578125" style="63" customWidth="1"/>
    <col min="6663" max="6663" width="24" style="63" customWidth="1"/>
    <col min="6664" max="6664" width="9.42578125" style="63" customWidth="1"/>
    <col min="6665" max="6665" width="20.5703125" style="63" bestFit="1" customWidth="1"/>
    <col min="6666" max="6666" width="18.85546875" style="63" customWidth="1"/>
    <col min="6667" max="6667" width="18.42578125" style="63" customWidth="1"/>
    <col min="6668" max="6669" width="18.5703125" style="63" customWidth="1"/>
    <col min="6670" max="6670" width="19" style="63" customWidth="1"/>
    <col min="6671" max="6671" width="18" style="63" bestFit="1" customWidth="1"/>
    <col min="6672" max="6672" width="18.42578125" style="63" bestFit="1" customWidth="1"/>
    <col min="6673" max="6673" width="17.85546875" style="63" customWidth="1"/>
    <col min="6674" max="6674" width="13.5703125" style="63" customWidth="1"/>
    <col min="6675" max="6916" width="17.28515625" style="63"/>
    <col min="6917" max="6917" width="2.7109375" style="63" customWidth="1"/>
    <col min="6918" max="6918" width="6.42578125" style="63" customWidth="1"/>
    <col min="6919" max="6919" width="24" style="63" customWidth="1"/>
    <col min="6920" max="6920" width="9.42578125" style="63" customWidth="1"/>
    <col min="6921" max="6921" width="20.5703125" style="63" bestFit="1" customWidth="1"/>
    <col min="6922" max="6922" width="18.85546875" style="63" customWidth="1"/>
    <col min="6923" max="6923" width="18.42578125" style="63" customWidth="1"/>
    <col min="6924" max="6925" width="18.5703125" style="63" customWidth="1"/>
    <col min="6926" max="6926" width="19" style="63" customWidth="1"/>
    <col min="6927" max="6927" width="18" style="63" bestFit="1" customWidth="1"/>
    <col min="6928" max="6928" width="18.42578125" style="63" bestFit="1" customWidth="1"/>
    <col min="6929" max="6929" width="17.85546875" style="63" customWidth="1"/>
    <col min="6930" max="6930" width="13.5703125" style="63" customWidth="1"/>
    <col min="6931" max="7172" width="17.28515625" style="63"/>
    <col min="7173" max="7173" width="2.7109375" style="63" customWidth="1"/>
    <col min="7174" max="7174" width="6.42578125" style="63" customWidth="1"/>
    <col min="7175" max="7175" width="24" style="63" customWidth="1"/>
    <col min="7176" max="7176" width="9.42578125" style="63" customWidth="1"/>
    <col min="7177" max="7177" width="20.5703125" style="63" bestFit="1" customWidth="1"/>
    <col min="7178" max="7178" width="18.85546875" style="63" customWidth="1"/>
    <col min="7179" max="7179" width="18.42578125" style="63" customWidth="1"/>
    <col min="7180" max="7181" width="18.5703125" style="63" customWidth="1"/>
    <col min="7182" max="7182" width="19" style="63" customWidth="1"/>
    <col min="7183" max="7183" width="18" style="63" bestFit="1" customWidth="1"/>
    <col min="7184" max="7184" width="18.42578125" style="63" bestFit="1" customWidth="1"/>
    <col min="7185" max="7185" width="17.85546875" style="63" customWidth="1"/>
    <col min="7186" max="7186" width="13.5703125" style="63" customWidth="1"/>
    <col min="7187" max="7428" width="17.28515625" style="63"/>
    <col min="7429" max="7429" width="2.7109375" style="63" customWidth="1"/>
    <col min="7430" max="7430" width="6.42578125" style="63" customWidth="1"/>
    <col min="7431" max="7431" width="24" style="63" customWidth="1"/>
    <col min="7432" max="7432" width="9.42578125" style="63" customWidth="1"/>
    <col min="7433" max="7433" width="20.5703125" style="63" bestFit="1" customWidth="1"/>
    <col min="7434" max="7434" width="18.85546875" style="63" customWidth="1"/>
    <col min="7435" max="7435" width="18.42578125" style="63" customWidth="1"/>
    <col min="7436" max="7437" width="18.5703125" style="63" customWidth="1"/>
    <col min="7438" max="7438" width="19" style="63" customWidth="1"/>
    <col min="7439" max="7439" width="18" style="63" bestFit="1" customWidth="1"/>
    <col min="7440" max="7440" width="18.42578125" style="63" bestFit="1" customWidth="1"/>
    <col min="7441" max="7441" width="17.85546875" style="63" customWidth="1"/>
    <col min="7442" max="7442" width="13.5703125" style="63" customWidth="1"/>
    <col min="7443" max="7684" width="17.28515625" style="63"/>
    <col min="7685" max="7685" width="2.7109375" style="63" customWidth="1"/>
    <col min="7686" max="7686" width="6.42578125" style="63" customWidth="1"/>
    <col min="7687" max="7687" width="24" style="63" customWidth="1"/>
    <col min="7688" max="7688" width="9.42578125" style="63" customWidth="1"/>
    <col min="7689" max="7689" width="20.5703125" style="63" bestFit="1" customWidth="1"/>
    <col min="7690" max="7690" width="18.85546875" style="63" customWidth="1"/>
    <col min="7691" max="7691" width="18.42578125" style="63" customWidth="1"/>
    <col min="7692" max="7693" width="18.5703125" style="63" customWidth="1"/>
    <col min="7694" max="7694" width="19" style="63" customWidth="1"/>
    <col min="7695" max="7695" width="18" style="63" bestFit="1" customWidth="1"/>
    <col min="7696" max="7696" width="18.42578125" style="63" bestFit="1" customWidth="1"/>
    <col min="7697" max="7697" width="17.85546875" style="63" customWidth="1"/>
    <col min="7698" max="7698" width="13.5703125" style="63" customWidth="1"/>
    <col min="7699" max="7940" width="17.28515625" style="63"/>
    <col min="7941" max="7941" width="2.7109375" style="63" customWidth="1"/>
    <col min="7942" max="7942" width="6.42578125" style="63" customWidth="1"/>
    <col min="7943" max="7943" width="24" style="63" customWidth="1"/>
    <col min="7944" max="7944" width="9.42578125" style="63" customWidth="1"/>
    <col min="7945" max="7945" width="20.5703125" style="63" bestFit="1" customWidth="1"/>
    <col min="7946" max="7946" width="18.85546875" style="63" customWidth="1"/>
    <col min="7947" max="7947" width="18.42578125" style="63" customWidth="1"/>
    <col min="7948" max="7949" width="18.5703125" style="63" customWidth="1"/>
    <col min="7950" max="7950" width="19" style="63" customWidth="1"/>
    <col min="7951" max="7951" width="18" style="63" bestFit="1" customWidth="1"/>
    <col min="7952" max="7952" width="18.42578125" style="63" bestFit="1" customWidth="1"/>
    <col min="7953" max="7953" width="17.85546875" style="63" customWidth="1"/>
    <col min="7954" max="7954" width="13.5703125" style="63" customWidth="1"/>
    <col min="7955" max="8196" width="17.28515625" style="63"/>
    <col min="8197" max="8197" width="2.7109375" style="63" customWidth="1"/>
    <col min="8198" max="8198" width="6.42578125" style="63" customWidth="1"/>
    <col min="8199" max="8199" width="24" style="63" customWidth="1"/>
    <col min="8200" max="8200" width="9.42578125" style="63" customWidth="1"/>
    <col min="8201" max="8201" width="20.5703125" style="63" bestFit="1" customWidth="1"/>
    <col min="8202" max="8202" width="18.85546875" style="63" customWidth="1"/>
    <col min="8203" max="8203" width="18.42578125" style="63" customWidth="1"/>
    <col min="8204" max="8205" width="18.5703125" style="63" customWidth="1"/>
    <col min="8206" max="8206" width="19" style="63" customWidth="1"/>
    <col min="8207" max="8207" width="18" style="63" bestFit="1" customWidth="1"/>
    <col min="8208" max="8208" width="18.42578125" style="63" bestFit="1" customWidth="1"/>
    <col min="8209" max="8209" width="17.85546875" style="63" customWidth="1"/>
    <col min="8210" max="8210" width="13.5703125" style="63" customWidth="1"/>
    <col min="8211" max="8452" width="17.28515625" style="63"/>
    <col min="8453" max="8453" width="2.7109375" style="63" customWidth="1"/>
    <col min="8454" max="8454" width="6.42578125" style="63" customWidth="1"/>
    <col min="8455" max="8455" width="24" style="63" customWidth="1"/>
    <col min="8456" max="8456" width="9.42578125" style="63" customWidth="1"/>
    <col min="8457" max="8457" width="20.5703125" style="63" bestFit="1" customWidth="1"/>
    <col min="8458" max="8458" width="18.85546875" style="63" customWidth="1"/>
    <col min="8459" max="8459" width="18.42578125" style="63" customWidth="1"/>
    <col min="8460" max="8461" width="18.5703125" style="63" customWidth="1"/>
    <col min="8462" max="8462" width="19" style="63" customWidth="1"/>
    <col min="8463" max="8463" width="18" style="63" bestFit="1" customWidth="1"/>
    <col min="8464" max="8464" width="18.42578125" style="63" bestFit="1" customWidth="1"/>
    <col min="8465" max="8465" width="17.85546875" style="63" customWidth="1"/>
    <col min="8466" max="8466" width="13.5703125" style="63" customWidth="1"/>
    <col min="8467" max="8708" width="17.28515625" style="63"/>
    <col min="8709" max="8709" width="2.7109375" style="63" customWidth="1"/>
    <col min="8710" max="8710" width="6.42578125" style="63" customWidth="1"/>
    <col min="8711" max="8711" width="24" style="63" customWidth="1"/>
    <col min="8712" max="8712" width="9.42578125" style="63" customWidth="1"/>
    <col min="8713" max="8713" width="20.5703125" style="63" bestFit="1" customWidth="1"/>
    <col min="8714" max="8714" width="18.85546875" style="63" customWidth="1"/>
    <col min="8715" max="8715" width="18.42578125" style="63" customWidth="1"/>
    <col min="8716" max="8717" width="18.5703125" style="63" customWidth="1"/>
    <col min="8718" max="8718" width="19" style="63" customWidth="1"/>
    <col min="8719" max="8719" width="18" style="63" bestFit="1" customWidth="1"/>
    <col min="8720" max="8720" width="18.42578125" style="63" bestFit="1" customWidth="1"/>
    <col min="8721" max="8721" width="17.85546875" style="63" customWidth="1"/>
    <col min="8722" max="8722" width="13.5703125" style="63" customWidth="1"/>
    <col min="8723" max="8964" width="17.28515625" style="63"/>
    <col min="8965" max="8965" width="2.7109375" style="63" customWidth="1"/>
    <col min="8966" max="8966" width="6.42578125" style="63" customWidth="1"/>
    <col min="8967" max="8967" width="24" style="63" customWidth="1"/>
    <col min="8968" max="8968" width="9.42578125" style="63" customWidth="1"/>
    <col min="8969" max="8969" width="20.5703125" style="63" bestFit="1" customWidth="1"/>
    <col min="8970" max="8970" width="18.85546875" style="63" customWidth="1"/>
    <col min="8971" max="8971" width="18.42578125" style="63" customWidth="1"/>
    <col min="8972" max="8973" width="18.5703125" style="63" customWidth="1"/>
    <col min="8974" max="8974" width="19" style="63" customWidth="1"/>
    <col min="8975" max="8975" width="18" style="63" bestFit="1" customWidth="1"/>
    <col min="8976" max="8976" width="18.42578125" style="63" bestFit="1" customWidth="1"/>
    <col min="8977" max="8977" width="17.85546875" style="63" customWidth="1"/>
    <col min="8978" max="8978" width="13.5703125" style="63" customWidth="1"/>
    <col min="8979" max="9220" width="17.28515625" style="63"/>
    <col min="9221" max="9221" width="2.7109375" style="63" customWidth="1"/>
    <col min="9222" max="9222" width="6.42578125" style="63" customWidth="1"/>
    <col min="9223" max="9223" width="24" style="63" customWidth="1"/>
    <col min="9224" max="9224" width="9.42578125" style="63" customWidth="1"/>
    <col min="9225" max="9225" width="20.5703125" style="63" bestFit="1" customWidth="1"/>
    <col min="9226" max="9226" width="18.85546875" style="63" customWidth="1"/>
    <col min="9227" max="9227" width="18.42578125" style="63" customWidth="1"/>
    <col min="9228" max="9229" width="18.5703125" style="63" customWidth="1"/>
    <col min="9230" max="9230" width="19" style="63" customWidth="1"/>
    <col min="9231" max="9231" width="18" style="63" bestFit="1" customWidth="1"/>
    <col min="9232" max="9232" width="18.42578125" style="63" bestFit="1" customWidth="1"/>
    <col min="9233" max="9233" width="17.85546875" style="63" customWidth="1"/>
    <col min="9234" max="9234" width="13.5703125" style="63" customWidth="1"/>
    <col min="9235" max="9476" width="17.28515625" style="63"/>
    <col min="9477" max="9477" width="2.7109375" style="63" customWidth="1"/>
    <col min="9478" max="9478" width="6.42578125" style="63" customWidth="1"/>
    <col min="9479" max="9479" width="24" style="63" customWidth="1"/>
    <col min="9480" max="9480" width="9.42578125" style="63" customWidth="1"/>
    <col min="9481" max="9481" width="20.5703125" style="63" bestFit="1" customWidth="1"/>
    <col min="9482" max="9482" width="18.85546875" style="63" customWidth="1"/>
    <col min="9483" max="9483" width="18.42578125" style="63" customWidth="1"/>
    <col min="9484" max="9485" width="18.5703125" style="63" customWidth="1"/>
    <col min="9486" max="9486" width="19" style="63" customWidth="1"/>
    <col min="9487" max="9487" width="18" style="63" bestFit="1" customWidth="1"/>
    <col min="9488" max="9488" width="18.42578125" style="63" bestFit="1" customWidth="1"/>
    <col min="9489" max="9489" width="17.85546875" style="63" customWidth="1"/>
    <col min="9490" max="9490" width="13.5703125" style="63" customWidth="1"/>
    <col min="9491" max="9732" width="17.28515625" style="63"/>
    <col min="9733" max="9733" width="2.7109375" style="63" customWidth="1"/>
    <col min="9734" max="9734" width="6.42578125" style="63" customWidth="1"/>
    <col min="9735" max="9735" width="24" style="63" customWidth="1"/>
    <col min="9736" max="9736" width="9.42578125" style="63" customWidth="1"/>
    <col min="9737" max="9737" width="20.5703125" style="63" bestFit="1" customWidth="1"/>
    <col min="9738" max="9738" width="18.85546875" style="63" customWidth="1"/>
    <col min="9739" max="9739" width="18.42578125" style="63" customWidth="1"/>
    <col min="9740" max="9741" width="18.5703125" style="63" customWidth="1"/>
    <col min="9742" max="9742" width="19" style="63" customWidth="1"/>
    <col min="9743" max="9743" width="18" style="63" bestFit="1" customWidth="1"/>
    <col min="9744" max="9744" width="18.42578125" style="63" bestFit="1" customWidth="1"/>
    <col min="9745" max="9745" width="17.85546875" style="63" customWidth="1"/>
    <col min="9746" max="9746" width="13.5703125" style="63" customWidth="1"/>
    <col min="9747" max="9988" width="17.28515625" style="63"/>
    <col min="9989" max="9989" width="2.7109375" style="63" customWidth="1"/>
    <col min="9990" max="9990" width="6.42578125" style="63" customWidth="1"/>
    <col min="9991" max="9991" width="24" style="63" customWidth="1"/>
    <col min="9992" max="9992" width="9.42578125" style="63" customWidth="1"/>
    <col min="9993" max="9993" width="20.5703125" style="63" bestFit="1" customWidth="1"/>
    <col min="9994" max="9994" width="18.85546875" style="63" customWidth="1"/>
    <col min="9995" max="9995" width="18.42578125" style="63" customWidth="1"/>
    <col min="9996" max="9997" width="18.5703125" style="63" customWidth="1"/>
    <col min="9998" max="9998" width="19" style="63" customWidth="1"/>
    <col min="9999" max="9999" width="18" style="63" bestFit="1" customWidth="1"/>
    <col min="10000" max="10000" width="18.42578125" style="63" bestFit="1" customWidth="1"/>
    <col min="10001" max="10001" width="17.85546875" style="63" customWidth="1"/>
    <col min="10002" max="10002" width="13.5703125" style="63" customWidth="1"/>
    <col min="10003" max="10244" width="17.28515625" style="63"/>
    <col min="10245" max="10245" width="2.7109375" style="63" customWidth="1"/>
    <col min="10246" max="10246" width="6.42578125" style="63" customWidth="1"/>
    <col min="10247" max="10247" width="24" style="63" customWidth="1"/>
    <col min="10248" max="10248" width="9.42578125" style="63" customWidth="1"/>
    <col min="10249" max="10249" width="20.5703125" style="63" bestFit="1" customWidth="1"/>
    <col min="10250" max="10250" width="18.85546875" style="63" customWidth="1"/>
    <col min="10251" max="10251" width="18.42578125" style="63" customWidth="1"/>
    <col min="10252" max="10253" width="18.5703125" style="63" customWidth="1"/>
    <col min="10254" max="10254" width="19" style="63" customWidth="1"/>
    <col min="10255" max="10255" width="18" style="63" bestFit="1" customWidth="1"/>
    <col min="10256" max="10256" width="18.42578125" style="63" bestFit="1" customWidth="1"/>
    <col min="10257" max="10257" width="17.85546875" style="63" customWidth="1"/>
    <col min="10258" max="10258" width="13.5703125" style="63" customWidth="1"/>
    <col min="10259" max="10500" width="17.28515625" style="63"/>
    <col min="10501" max="10501" width="2.7109375" style="63" customWidth="1"/>
    <col min="10502" max="10502" width="6.42578125" style="63" customWidth="1"/>
    <col min="10503" max="10503" width="24" style="63" customWidth="1"/>
    <col min="10504" max="10504" width="9.42578125" style="63" customWidth="1"/>
    <col min="10505" max="10505" width="20.5703125" style="63" bestFit="1" customWidth="1"/>
    <col min="10506" max="10506" width="18.85546875" style="63" customWidth="1"/>
    <col min="10507" max="10507" width="18.42578125" style="63" customWidth="1"/>
    <col min="10508" max="10509" width="18.5703125" style="63" customWidth="1"/>
    <col min="10510" max="10510" width="19" style="63" customWidth="1"/>
    <col min="10511" max="10511" width="18" style="63" bestFit="1" customWidth="1"/>
    <col min="10512" max="10512" width="18.42578125" style="63" bestFit="1" customWidth="1"/>
    <col min="10513" max="10513" width="17.85546875" style="63" customWidth="1"/>
    <col min="10514" max="10514" width="13.5703125" style="63" customWidth="1"/>
    <col min="10515" max="10756" width="17.28515625" style="63"/>
    <col min="10757" max="10757" width="2.7109375" style="63" customWidth="1"/>
    <col min="10758" max="10758" width="6.42578125" style="63" customWidth="1"/>
    <col min="10759" max="10759" width="24" style="63" customWidth="1"/>
    <col min="10760" max="10760" width="9.42578125" style="63" customWidth="1"/>
    <col min="10761" max="10761" width="20.5703125" style="63" bestFit="1" customWidth="1"/>
    <col min="10762" max="10762" width="18.85546875" style="63" customWidth="1"/>
    <col min="10763" max="10763" width="18.42578125" style="63" customWidth="1"/>
    <col min="10764" max="10765" width="18.5703125" style="63" customWidth="1"/>
    <col min="10766" max="10766" width="19" style="63" customWidth="1"/>
    <col min="10767" max="10767" width="18" style="63" bestFit="1" customWidth="1"/>
    <col min="10768" max="10768" width="18.42578125" style="63" bestFit="1" customWidth="1"/>
    <col min="10769" max="10769" width="17.85546875" style="63" customWidth="1"/>
    <col min="10770" max="10770" width="13.5703125" style="63" customWidth="1"/>
    <col min="10771" max="11012" width="17.28515625" style="63"/>
    <col min="11013" max="11013" width="2.7109375" style="63" customWidth="1"/>
    <col min="11014" max="11014" width="6.42578125" style="63" customWidth="1"/>
    <col min="11015" max="11015" width="24" style="63" customWidth="1"/>
    <col min="11016" max="11016" width="9.42578125" style="63" customWidth="1"/>
    <col min="11017" max="11017" width="20.5703125" style="63" bestFit="1" customWidth="1"/>
    <col min="11018" max="11018" width="18.85546875" style="63" customWidth="1"/>
    <col min="11019" max="11019" width="18.42578125" style="63" customWidth="1"/>
    <col min="11020" max="11021" width="18.5703125" style="63" customWidth="1"/>
    <col min="11022" max="11022" width="19" style="63" customWidth="1"/>
    <col min="11023" max="11023" width="18" style="63" bestFit="1" customWidth="1"/>
    <col min="11024" max="11024" width="18.42578125" style="63" bestFit="1" customWidth="1"/>
    <col min="11025" max="11025" width="17.85546875" style="63" customWidth="1"/>
    <col min="11026" max="11026" width="13.5703125" style="63" customWidth="1"/>
    <col min="11027" max="11268" width="17.28515625" style="63"/>
    <col min="11269" max="11269" width="2.7109375" style="63" customWidth="1"/>
    <col min="11270" max="11270" width="6.42578125" style="63" customWidth="1"/>
    <col min="11271" max="11271" width="24" style="63" customWidth="1"/>
    <col min="11272" max="11272" width="9.42578125" style="63" customWidth="1"/>
    <col min="11273" max="11273" width="20.5703125" style="63" bestFit="1" customWidth="1"/>
    <col min="11274" max="11274" width="18.85546875" style="63" customWidth="1"/>
    <col min="11275" max="11275" width="18.42578125" style="63" customWidth="1"/>
    <col min="11276" max="11277" width="18.5703125" style="63" customWidth="1"/>
    <col min="11278" max="11278" width="19" style="63" customWidth="1"/>
    <col min="11279" max="11279" width="18" style="63" bestFit="1" customWidth="1"/>
    <col min="11280" max="11280" width="18.42578125" style="63" bestFit="1" customWidth="1"/>
    <col min="11281" max="11281" width="17.85546875" style="63" customWidth="1"/>
    <col min="11282" max="11282" width="13.5703125" style="63" customWidth="1"/>
    <col min="11283" max="11524" width="17.28515625" style="63"/>
    <col min="11525" max="11525" width="2.7109375" style="63" customWidth="1"/>
    <col min="11526" max="11526" width="6.42578125" style="63" customWidth="1"/>
    <col min="11527" max="11527" width="24" style="63" customWidth="1"/>
    <col min="11528" max="11528" width="9.42578125" style="63" customWidth="1"/>
    <col min="11529" max="11529" width="20.5703125" style="63" bestFit="1" customWidth="1"/>
    <col min="11530" max="11530" width="18.85546875" style="63" customWidth="1"/>
    <col min="11531" max="11531" width="18.42578125" style="63" customWidth="1"/>
    <col min="11532" max="11533" width="18.5703125" style="63" customWidth="1"/>
    <col min="11534" max="11534" width="19" style="63" customWidth="1"/>
    <col min="11535" max="11535" width="18" style="63" bestFit="1" customWidth="1"/>
    <col min="11536" max="11536" width="18.42578125" style="63" bestFit="1" customWidth="1"/>
    <col min="11537" max="11537" width="17.85546875" style="63" customWidth="1"/>
    <col min="11538" max="11538" width="13.5703125" style="63" customWidth="1"/>
    <col min="11539" max="11780" width="17.28515625" style="63"/>
    <col min="11781" max="11781" width="2.7109375" style="63" customWidth="1"/>
    <col min="11782" max="11782" width="6.42578125" style="63" customWidth="1"/>
    <col min="11783" max="11783" width="24" style="63" customWidth="1"/>
    <col min="11784" max="11784" width="9.42578125" style="63" customWidth="1"/>
    <col min="11785" max="11785" width="20.5703125" style="63" bestFit="1" customWidth="1"/>
    <col min="11786" max="11786" width="18.85546875" style="63" customWidth="1"/>
    <col min="11787" max="11787" width="18.42578125" style="63" customWidth="1"/>
    <col min="11788" max="11789" width="18.5703125" style="63" customWidth="1"/>
    <col min="11790" max="11790" width="19" style="63" customWidth="1"/>
    <col min="11791" max="11791" width="18" style="63" bestFit="1" customWidth="1"/>
    <col min="11792" max="11792" width="18.42578125" style="63" bestFit="1" customWidth="1"/>
    <col min="11793" max="11793" width="17.85546875" style="63" customWidth="1"/>
    <col min="11794" max="11794" width="13.5703125" style="63" customWidth="1"/>
    <col min="11795" max="12036" width="17.28515625" style="63"/>
    <col min="12037" max="12037" width="2.7109375" style="63" customWidth="1"/>
    <col min="12038" max="12038" width="6.42578125" style="63" customWidth="1"/>
    <col min="12039" max="12039" width="24" style="63" customWidth="1"/>
    <col min="12040" max="12040" width="9.42578125" style="63" customWidth="1"/>
    <col min="12041" max="12041" width="20.5703125" style="63" bestFit="1" customWidth="1"/>
    <col min="12042" max="12042" width="18.85546875" style="63" customWidth="1"/>
    <col min="12043" max="12043" width="18.42578125" style="63" customWidth="1"/>
    <col min="12044" max="12045" width="18.5703125" style="63" customWidth="1"/>
    <col min="12046" max="12046" width="19" style="63" customWidth="1"/>
    <col min="12047" max="12047" width="18" style="63" bestFit="1" customWidth="1"/>
    <col min="12048" max="12048" width="18.42578125" style="63" bestFit="1" customWidth="1"/>
    <col min="12049" max="12049" width="17.85546875" style="63" customWidth="1"/>
    <col min="12050" max="12050" width="13.5703125" style="63" customWidth="1"/>
    <col min="12051" max="12292" width="17.28515625" style="63"/>
    <col min="12293" max="12293" width="2.7109375" style="63" customWidth="1"/>
    <col min="12294" max="12294" width="6.42578125" style="63" customWidth="1"/>
    <col min="12295" max="12295" width="24" style="63" customWidth="1"/>
    <col min="12296" max="12296" width="9.42578125" style="63" customWidth="1"/>
    <col min="12297" max="12297" width="20.5703125" style="63" bestFit="1" customWidth="1"/>
    <col min="12298" max="12298" width="18.85546875" style="63" customWidth="1"/>
    <col min="12299" max="12299" width="18.42578125" style="63" customWidth="1"/>
    <col min="12300" max="12301" width="18.5703125" style="63" customWidth="1"/>
    <col min="12302" max="12302" width="19" style="63" customWidth="1"/>
    <col min="12303" max="12303" width="18" style="63" bestFit="1" customWidth="1"/>
    <col min="12304" max="12304" width="18.42578125" style="63" bestFit="1" customWidth="1"/>
    <col min="12305" max="12305" width="17.85546875" style="63" customWidth="1"/>
    <col min="12306" max="12306" width="13.5703125" style="63" customWidth="1"/>
    <col min="12307" max="12548" width="17.28515625" style="63"/>
    <col min="12549" max="12549" width="2.7109375" style="63" customWidth="1"/>
    <col min="12550" max="12550" width="6.42578125" style="63" customWidth="1"/>
    <col min="12551" max="12551" width="24" style="63" customWidth="1"/>
    <col min="12552" max="12552" width="9.42578125" style="63" customWidth="1"/>
    <col min="12553" max="12553" width="20.5703125" style="63" bestFit="1" customWidth="1"/>
    <col min="12554" max="12554" width="18.85546875" style="63" customWidth="1"/>
    <col min="12555" max="12555" width="18.42578125" style="63" customWidth="1"/>
    <col min="12556" max="12557" width="18.5703125" style="63" customWidth="1"/>
    <col min="12558" max="12558" width="19" style="63" customWidth="1"/>
    <col min="12559" max="12559" width="18" style="63" bestFit="1" customWidth="1"/>
    <col min="12560" max="12560" width="18.42578125" style="63" bestFit="1" customWidth="1"/>
    <col min="12561" max="12561" width="17.85546875" style="63" customWidth="1"/>
    <col min="12562" max="12562" width="13.5703125" style="63" customWidth="1"/>
    <col min="12563" max="12804" width="17.28515625" style="63"/>
    <col min="12805" max="12805" width="2.7109375" style="63" customWidth="1"/>
    <col min="12806" max="12806" width="6.42578125" style="63" customWidth="1"/>
    <col min="12807" max="12807" width="24" style="63" customWidth="1"/>
    <col min="12808" max="12808" width="9.42578125" style="63" customWidth="1"/>
    <col min="12809" max="12809" width="20.5703125" style="63" bestFit="1" customWidth="1"/>
    <col min="12810" max="12810" width="18.85546875" style="63" customWidth="1"/>
    <col min="12811" max="12811" width="18.42578125" style="63" customWidth="1"/>
    <col min="12812" max="12813" width="18.5703125" style="63" customWidth="1"/>
    <col min="12814" max="12814" width="19" style="63" customWidth="1"/>
    <col min="12815" max="12815" width="18" style="63" bestFit="1" customWidth="1"/>
    <col min="12816" max="12816" width="18.42578125" style="63" bestFit="1" customWidth="1"/>
    <col min="12817" max="12817" width="17.85546875" style="63" customWidth="1"/>
    <col min="12818" max="12818" width="13.5703125" style="63" customWidth="1"/>
    <col min="12819" max="13060" width="17.28515625" style="63"/>
    <col min="13061" max="13061" width="2.7109375" style="63" customWidth="1"/>
    <col min="13062" max="13062" width="6.42578125" style="63" customWidth="1"/>
    <col min="13063" max="13063" width="24" style="63" customWidth="1"/>
    <col min="13064" max="13064" width="9.42578125" style="63" customWidth="1"/>
    <col min="13065" max="13065" width="20.5703125" style="63" bestFit="1" customWidth="1"/>
    <col min="13066" max="13066" width="18.85546875" style="63" customWidth="1"/>
    <col min="13067" max="13067" width="18.42578125" style="63" customWidth="1"/>
    <col min="13068" max="13069" width="18.5703125" style="63" customWidth="1"/>
    <col min="13070" max="13070" width="19" style="63" customWidth="1"/>
    <col min="13071" max="13071" width="18" style="63" bestFit="1" customWidth="1"/>
    <col min="13072" max="13072" width="18.42578125" style="63" bestFit="1" customWidth="1"/>
    <col min="13073" max="13073" width="17.85546875" style="63" customWidth="1"/>
    <col min="13074" max="13074" width="13.5703125" style="63" customWidth="1"/>
    <col min="13075" max="13316" width="17.28515625" style="63"/>
    <col min="13317" max="13317" width="2.7109375" style="63" customWidth="1"/>
    <col min="13318" max="13318" width="6.42578125" style="63" customWidth="1"/>
    <col min="13319" max="13319" width="24" style="63" customWidth="1"/>
    <col min="13320" max="13320" width="9.42578125" style="63" customWidth="1"/>
    <col min="13321" max="13321" width="20.5703125" style="63" bestFit="1" customWidth="1"/>
    <col min="13322" max="13322" width="18.85546875" style="63" customWidth="1"/>
    <col min="13323" max="13323" width="18.42578125" style="63" customWidth="1"/>
    <col min="13324" max="13325" width="18.5703125" style="63" customWidth="1"/>
    <col min="13326" max="13326" width="19" style="63" customWidth="1"/>
    <col min="13327" max="13327" width="18" style="63" bestFit="1" customWidth="1"/>
    <col min="13328" max="13328" width="18.42578125" style="63" bestFit="1" customWidth="1"/>
    <col min="13329" max="13329" width="17.85546875" style="63" customWidth="1"/>
    <col min="13330" max="13330" width="13.5703125" style="63" customWidth="1"/>
    <col min="13331" max="13572" width="17.28515625" style="63"/>
    <col min="13573" max="13573" width="2.7109375" style="63" customWidth="1"/>
    <col min="13574" max="13574" width="6.42578125" style="63" customWidth="1"/>
    <col min="13575" max="13575" width="24" style="63" customWidth="1"/>
    <col min="13576" max="13576" width="9.42578125" style="63" customWidth="1"/>
    <col min="13577" max="13577" width="20.5703125" style="63" bestFit="1" customWidth="1"/>
    <col min="13578" max="13578" width="18.85546875" style="63" customWidth="1"/>
    <col min="13579" max="13579" width="18.42578125" style="63" customWidth="1"/>
    <col min="13580" max="13581" width="18.5703125" style="63" customWidth="1"/>
    <col min="13582" max="13582" width="19" style="63" customWidth="1"/>
    <col min="13583" max="13583" width="18" style="63" bestFit="1" customWidth="1"/>
    <col min="13584" max="13584" width="18.42578125" style="63" bestFit="1" customWidth="1"/>
    <col min="13585" max="13585" width="17.85546875" style="63" customWidth="1"/>
    <col min="13586" max="13586" width="13.5703125" style="63" customWidth="1"/>
    <col min="13587" max="13828" width="17.28515625" style="63"/>
    <col min="13829" max="13829" width="2.7109375" style="63" customWidth="1"/>
    <col min="13830" max="13830" width="6.42578125" style="63" customWidth="1"/>
    <col min="13831" max="13831" width="24" style="63" customWidth="1"/>
    <col min="13832" max="13832" width="9.42578125" style="63" customWidth="1"/>
    <col min="13833" max="13833" width="20.5703125" style="63" bestFit="1" customWidth="1"/>
    <col min="13834" max="13834" width="18.85546875" style="63" customWidth="1"/>
    <col min="13835" max="13835" width="18.42578125" style="63" customWidth="1"/>
    <col min="13836" max="13837" width="18.5703125" style="63" customWidth="1"/>
    <col min="13838" max="13838" width="19" style="63" customWidth="1"/>
    <col min="13839" max="13839" width="18" style="63" bestFit="1" customWidth="1"/>
    <col min="13840" max="13840" width="18.42578125" style="63" bestFit="1" customWidth="1"/>
    <col min="13841" max="13841" width="17.85546875" style="63" customWidth="1"/>
    <col min="13842" max="13842" width="13.5703125" style="63" customWidth="1"/>
    <col min="13843" max="14084" width="17.28515625" style="63"/>
    <col min="14085" max="14085" width="2.7109375" style="63" customWidth="1"/>
    <col min="14086" max="14086" width="6.42578125" style="63" customWidth="1"/>
    <col min="14087" max="14087" width="24" style="63" customWidth="1"/>
    <col min="14088" max="14088" width="9.42578125" style="63" customWidth="1"/>
    <col min="14089" max="14089" width="20.5703125" style="63" bestFit="1" customWidth="1"/>
    <col min="14090" max="14090" width="18.85546875" style="63" customWidth="1"/>
    <col min="14091" max="14091" width="18.42578125" style="63" customWidth="1"/>
    <col min="14092" max="14093" width="18.5703125" style="63" customWidth="1"/>
    <col min="14094" max="14094" width="19" style="63" customWidth="1"/>
    <col min="14095" max="14095" width="18" style="63" bestFit="1" customWidth="1"/>
    <col min="14096" max="14096" width="18.42578125" style="63" bestFit="1" customWidth="1"/>
    <col min="14097" max="14097" width="17.85546875" style="63" customWidth="1"/>
    <col min="14098" max="14098" width="13.5703125" style="63" customWidth="1"/>
    <col min="14099" max="14340" width="17.28515625" style="63"/>
    <col min="14341" max="14341" width="2.7109375" style="63" customWidth="1"/>
    <col min="14342" max="14342" width="6.42578125" style="63" customWidth="1"/>
    <col min="14343" max="14343" width="24" style="63" customWidth="1"/>
    <col min="14344" max="14344" width="9.42578125" style="63" customWidth="1"/>
    <col min="14345" max="14345" width="20.5703125" style="63" bestFit="1" customWidth="1"/>
    <col min="14346" max="14346" width="18.85546875" style="63" customWidth="1"/>
    <col min="14347" max="14347" width="18.42578125" style="63" customWidth="1"/>
    <col min="14348" max="14349" width="18.5703125" style="63" customWidth="1"/>
    <col min="14350" max="14350" width="19" style="63" customWidth="1"/>
    <col min="14351" max="14351" width="18" style="63" bestFit="1" customWidth="1"/>
    <col min="14352" max="14352" width="18.42578125" style="63" bestFit="1" customWidth="1"/>
    <col min="14353" max="14353" width="17.85546875" style="63" customWidth="1"/>
    <col min="14354" max="14354" width="13.5703125" style="63" customWidth="1"/>
    <col min="14355" max="14596" width="17.28515625" style="63"/>
    <col min="14597" max="14597" width="2.7109375" style="63" customWidth="1"/>
    <col min="14598" max="14598" width="6.42578125" style="63" customWidth="1"/>
    <col min="14599" max="14599" width="24" style="63" customWidth="1"/>
    <col min="14600" max="14600" width="9.42578125" style="63" customWidth="1"/>
    <col min="14601" max="14601" width="20.5703125" style="63" bestFit="1" customWidth="1"/>
    <col min="14602" max="14602" width="18.85546875" style="63" customWidth="1"/>
    <col min="14603" max="14603" width="18.42578125" style="63" customWidth="1"/>
    <col min="14604" max="14605" width="18.5703125" style="63" customWidth="1"/>
    <col min="14606" max="14606" width="19" style="63" customWidth="1"/>
    <col min="14607" max="14607" width="18" style="63" bestFit="1" customWidth="1"/>
    <col min="14608" max="14608" width="18.42578125" style="63" bestFit="1" customWidth="1"/>
    <col min="14609" max="14609" width="17.85546875" style="63" customWidth="1"/>
    <col min="14610" max="14610" width="13.5703125" style="63" customWidth="1"/>
    <col min="14611" max="14852" width="17.28515625" style="63"/>
    <col min="14853" max="14853" width="2.7109375" style="63" customWidth="1"/>
    <col min="14854" max="14854" width="6.42578125" style="63" customWidth="1"/>
    <col min="14855" max="14855" width="24" style="63" customWidth="1"/>
    <col min="14856" max="14856" width="9.42578125" style="63" customWidth="1"/>
    <col min="14857" max="14857" width="20.5703125" style="63" bestFit="1" customWidth="1"/>
    <col min="14858" max="14858" width="18.85546875" style="63" customWidth="1"/>
    <col min="14859" max="14859" width="18.42578125" style="63" customWidth="1"/>
    <col min="14860" max="14861" width="18.5703125" style="63" customWidth="1"/>
    <col min="14862" max="14862" width="19" style="63" customWidth="1"/>
    <col min="14863" max="14863" width="18" style="63" bestFit="1" customWidth="1"/>
    <col min="14864" max="14864" width="18.42578125" style="63" bestFit="1" customWidth="1"/>
    <col min="14865" max="14865" width="17.85546875" style="63" customWidth="1"/>
    <col min="14866" max="14866" width="13.5703125" style="63" customWidth="1"/>
    <col min="14867" max="15108" width="17.28515625" style="63"/>
    <col min="15109" max="15109" width="2.7109375" style="63" customWidth="1"/>
    <col min="15110" max="15110" width="6.42578125" style="63" customWidth="1"/>
    <col min="15111" max="15111" width="24" style="63" customWidth="1"/>
    <col min="15112" max="15112" width="9.42578125" style="63" customWidth="1"/>
    <col min="15113" max="15113" width="20.5703125" style="63" bestFit="1" customWidth="1"/>
    <col min="15114" max="15114" width="18.85546875" style="63" customWidth="1"/>
    <col min="15115" max="15115" width="18.42578125" style="63" customWidth="1"/>
    <col min="15116" max="15117" width="18.5703125" style="63" customWidth="1"/>
    <col min="15118" max="15118" width="19" style="63" customWidth="1"/>
    <col min="15119" max="15119" width="18" style="63" bestFit="1" customWidth="1"/>
    <col min="15120" max="15120" width="18.42578125" style="63" bestFit="1" customWidth="1"/>
    <col min="15121" max="15121" width="17.85546875" style="63" customWidth="1"/>
    <col min="15122" max="15122" width="13.5703125" style="63" customWidth="1"/>
    <col min="15123" max="15364" width="17.28515625" style="63"/>
    <col min="15365" max="15365" width="2.7109375" style="63" customWidth="1"/>
    <col min="15366" max="15366" width="6.42578125" style="63" customWidth="1"/>
    <col min="15367" max="15367" width="24" style="63" customWidth="1"/>
    <col min="15368" max="15368" width="9.42578125" style="63" customWidth="1"/>
    <col min="15369" max="15369" width="20.5703125" style="63" bestFit="1" customWidth="1"/>
    <col min="15370" max="15370" width="18.85546875" style="63" customWidth="1"/>
    <col min="15371" max="15371" width="18.42578125" style="63" customWidth="1"/>
    <col min="15372" max="15373" width="18.5703125" style="63" customWidth="1"/>
    <col min="15374" max="15374" width="19" style="63" customWidth="1"/>
    <col min="15375" max="15375" width="18" style="63" bestFit="1" customWidth="1"/>
    <col min="15376" max="15376" width="18.42578125" style="63" bestFit="1" customWidth="1"/>
    <col min="15377" max="15377" width="17.85546875" style="63" customWidth="1"/>
    <col min="15378" max="15378" width="13.5703125" style="63" customWidth="1"/>
    <col min="15379" max="15620" width="17.28515625" style="63"/>
    <col min="15621" max="15621" width="2.7109375" style="63" customWidth="1"/>
    <col min="15622" max="15622" width="6.42578125" style="63" customWidth="1"/>
    <col min="15623" max="15623" width="24" style="63" customWidth="1"/>
    <col min="15624" max="15624" width="9.42578125" style="63" customWidth="1"/>
    <col min="15625" max="15625" width="20.5703125" style="63" bestFit="1" customWidth="1"/>
    <col min="15626" max="15626" width="18.85546875" style="63" customWidth="1"/>
    <col min="15627" max="15627" width="18.42578125" style="63" customWidth="1"/>
    <col min="15628" max="15629" width="18.5703125" style="63" customWidth="1"/>
    <col min="15630" max="15630" width="19" style="63" customWidth="1"/>
    <col min="15631" max="15631" width="18" style="63" bestFit="1" customWidth="1"/>
    <col min="15632" max="15632" width="18.42578125" style="63" bestFit="1" customWidth="1"/>
    <col min="15633" max="15633" width="17.85546875" style="63" customWidth="1"/>
    <col min="15634" max="15634" width="13.5703125" style="63" customWidth="1"/>
    <col min="15635" max="15876" width="17.28515625" style="63"/>
    <col min="15877" max="15877" width="2.7109375" style="63" customWidth="1"/>
    <col min="15878" max="15878" width="6.42578125" style="63" customWidth="1"/>
    <col min="15879" max="15879" width="24" style="63" customWidth="1"/>
    <col min="15880" max="15880" width="9.42578125" style="63" customWidth="1"/>
    <col min="15881" max="15881" width="20.5703125" style="63" bestFit="1" customWidth="1"/>
    <col min="15882" max="15882" width="18.85546875" style="63" customWidth="1"/>
    <col min="15883" max="15883" width="18.42578125" style="63" customWidth="1"/>
    <col min="15884" max="15885" width="18.5703125" style="63" customWidth="1"/>
    <col min="15886" max="15886" width="19" style="63" customWidth="1"/>
    <col min="15887" max="15887" width="18" style="63" bestFit="1" customWidth="1"/>
    <col min="15888" max="15888" width="18.42578125" style="63" bestFit="1" customWidth="1"/>
    <col min="15889" max="15889" width="17.85546875" style="63" customWidth="1"/>
    <col min="15890" max="15890" width="13.5703125" style="63" customWidth="1"/>
    <col min="15891" max="16132" width="17.28515625" style="63"/>
    <col min="16133" max="16133" width="2.7109375" style="63" customWidth="1"/>
    <col min="16134" max="16134" width="6.42578125" style="63" customWidth="1"/>
    <col min="16135" max="16135" width="24" style="63" customWidth="1"/>
    <col min="16136" max="16136" width="9.42578125" style="63" customWidth="1"/>
    <col min="16137" max="16137" width="20.5703125" style="63" bestFit="1" customWidth="1"/>
    <col min="16138" max="16138" width="18.85546875" style="63" customWidth="1"/>
    <col min="16139" max="16139" width="18.42578125" style="63" customWidth="1"/>
    <col min="16140" max="16141" width="18.5703125" style="63" customWidth="1"/>
    <col min="16142" max="16142" width="19" style="63" customWidth="1"/>
    <col min="16143" max="16143" width="18" style="63" bestFit="1" customWidth="1"/>
    <col min="16144" max="16144" width="18.42578125" style="63" bestFit="1" customWidth="1"/>
    <col min="16145" max="16145" width="17.85546875" style="63" customWidth="1"/>
    <col min="16146" max="16146" width="13.5703125" style="63" customWidth="1"/>
    <col min="16147" max="16384" width="17.28515625" style="63"/>
  </cols>
  <sheetData>
    <row r="1" spans="2:24" x14ac:dyDescent="0.2">
      <c r="E1" s="64"/>
      <c r="K1" s="66"/>
    </row>
    <row r="2" spans="2:24" x14ac:dyDescent="0.2">
      <c r="C2" s="69" t="s">
        <v>187</v>
      </c>
      <c r="E2" s="64"/>
      <c r="F2" s="66"/>
      <c r="G2" s="66"/>
      <c r="H2" s="66"/>
      <c r="I2" s="66"/>
    </row>
    <row r="3" spans="2:24" x14ac:dyDescent="0.2">
      <c r="C3" s="69" t="s">
        <v>188</v>
      </c>
      <c r="D3" s="70"/>
      <c r="E3" s="71"/>
      <c r="F3" s="72"/>
      <c r="N3" s="73"/>
      <c r="P3" s="143" t="s">
        <v>189</v>
      </c>
      <c r="Q3" s="143"/>
      <c r="R3" s="143"/>
    </row>
    <row r="4" spans="2:24" s="79" customFormat="1" ht="42.75" customHeight="1" x14ac:dyDescent="0.25">
      <c r="B4" s="50" t="s">
        <v>190</v>
      </c>
      <c r="C4" s="50" t="s">
        <v>191</v>
      </c>
      <c r="D4" s="50" t="s">
        <v>192</v>
      </c>
      <c r="E4" s="74" t="s">
        <v>193</v>
      </c>
      <c r="F4" s="109" t="s">
        <v>194</v>
      </c>
      <c r="G4" s="110" t="s">
        <v>195</v>
      </c>
      <c r="H4" s="51" t="s">
        <v>196</v>
      </c>
      <c r="I4" s="51" t="s">
        <v>197</v>
      </c>
      <c r="J4" s="51" t="s">
        <v>8</v>
      </c>
      <c r="K4" s="51" t="s">
        <v>198</v>
      </c>
      <c r="L4" s="51" t="s">
        <v>199</v>
      </c>
      <c r="M4" s="75"/>
      <c r="N4" s="76" t="s">
        <v>200</v>
      </c>
      <c r="O4" s="76" t="s">
        <v>201</v>
      </c>
      <c r="P4" s="77" t="s">
        <v>194</v>
      </c>
      <c r="Q4" s="75" t="s">
        <v>202</v>
      </c>
      <c r="R4" s="76" t="s">
        <v>189</v>
      </c>
      <c r="S4" s="76" t="s">
        <v>203</v>
      </c>
      <c r="T4" s="76" t="s">
        <v>204</v>
      </c>
      <c r="U4" s="76"/>
      <c r="V4" s="78"/>
      <c r="X4" s="76" t="s">
        <v>322</v>
      </c>
    </row>
    <row r="5" spans="2:24" x14ac:dyDescent="0.2">
      <c r="B5" s="80">
        <v>1</v>
      </c>
      <c r="C5" s="81" t="s">
        <v>205</v>
      </c>
      <c r="D5" s="82">
        <v>0</v>
      </c>
      <c r="E5" s="83">
        <v>47181166</v>
      </c>
      <c r="F5" s="84"/>
      <c r="G5" s="84"/>
      <c r="H5" s="84"/>
      <c r="I5" s="84"/>
      <c r="J5" s="85">
        <f>E5+F5+G5-H5</f>
        <v>47181166</v>
      </c>
      <c r="K5" s="85">
        <f>(E5+F5-H5)*D5+(G5*D5/2)</f>
        <v>0</v>
      </c>
      <c r="L5" s="84">
        <f>J5-K5</f>
        <v>47181166</v>
      </c>
      <c r="M5" s="86"/>
      <c r="N5" s="67">
        <v>47181166</v>
      </c>
      <c r="V5" s="65">
        <f t="shared" ref="V5:V47" si="0">SUM(N5:T5)-J5</f>
        <v>0</v>
      </c>
      <c r="X5" s="65">
        <f>+F5+G5</f>
        <v>0</v>
      </c>
    </row>
    <row r="6" spans="2:24" x14ac:dyDescent="0.2">
      <c r="B6" s="80">
        <v>2</v>
      </c>
      <c r="C6" s="81" t="s">
        <v>206</v>
      </c>
      <c r="D6" s="82">
        <v>0.1</v>
      </c>
      <c r="E6" s="83">
        <v>23560.55</v>
      </c>
      <c r="F6" s="84"/>
      <c r="G6" s="84"/>
      <c r="H6" s="84"/>
      <c r="I6" s="84"/>
      <c r="J6" s="85">
        <f t="shared" ref="J6:J74" si="1">E6+F6+G6-H6</f>
        <v>23560.55</v>
      </c>
      <c r="K6" s="85">
        <f t="shared" ref="K6:K74" si="2">(E6+F6-H6)*D6+(G6*D6/2)</f>
        <v>2356.0549999999998</v>
      </c>
      <c r="L6" s="84">
        <f t="shared" ref="L6:L74" si="3">J6-K6</f>
        <v>21204.494999999999</v>
      </c>
      <c r="M6" s="86"/>
      <c r="N6" s="67">
        <v>23560.55</v>
      </c>
      <c r="V6" s="65">
        <f t="shared" si="0"/>
        <v>0</v>
      </c>
      <c r="X6" s="65">
        <f t="shared" ref="X6:X69" si="4">+F6+G6</f>
        <v>0</v>
      </c>
    </row>
    <row r="7" spans="2:24" x14ac:dyDescent="0.2">
      <c r="B7" s="80">
        <v>3</v>
      </c>
      <c r="C7" s="81" t="s">
        <v>207</v>
      </c>
      <c r="D7" s="82">
        <v>0.15</v>
      </c>
      <c r="E7" s="83">
        <v>1060684.1200000001</v>
      </c>
      <c r="F7" s="83"/>
      <c r="G7" s="84">
        <v>248000</v>
      </c>
      <c r="H7" s="85"/>
      <c r="I7" s="85"/>
      <c r="J7" s="85">
        <f t="shared" si="1"/>
        <v>1308684.1200000001</v>
      </c>
      <c r="K7" s="85">
        <f t="shared" si="2"/>
        <v>177702.61800000002</v>
      </c>
      <c r="L7" s="84">
        <f t="shared" si="3"/>
        <v>1130981.5020000001</v>
      </c>
      <c r="M7" s="86"/>
      <c r="N7" s="67">
        <v>1250246.6200000001</v>
      </c>
      <c r="T7" s="67">
        <v>58437.5</v>
      </c>
      <c r="V7" s="65">
        <f t="shared" si="0"/>
        <v>0</v>
      </c>
      <c r="X7" s="65">
        <f t="shared" si="4"/>
        <v>248000</v>
      </c>
    </row>
    <row r="8" spans="2:24" x14ac:dyDescent="0.2">
      <c r="B8" s="80">
        <v>4</v>
      </c>
      <c r="C8" s="81" t="s">
        <v>208</v>
      </c>
      <c r="D8" s="82">
        <v>0.1</v>
      </c>
      <c r="E8" s="83">
        <v>4297318.7300000004</v>
      </c>
      <c r="F8" s="85"/>
      <c r="G8" s="85"/>
      <c r="H8" s="85"/>
      <c r="I8" s="85"/>
      <c r="J8" s="85">
        <f t="shared" si="1"/>
        <v>4297318.7300000004</v>
      </c>
      <c r="K8" s="85">
        <f t="shared" si="2"/>
        <v>429731.87300000008</v>
      </c>
      <c r="L8" s="84">
        <f t="shared" si="3"/>
        <v>3867586.8570000003</v>
      </c>
      <c r="M8" s="86"/>
      <c r="N8" s="67">
        <v>4297318.7300000004</v>
      </c>
      <c r="V8" s="65">
        <f t="shared" si="0"/>
        <v>0</v>
      </c>
      <c r="X8" s="65">
        <f t="shared" si="4"/>
        <v>0</v>
      </c>
    </row>
    <row r="9" spans="2:24" x14ac:dyDescent="0.2">
      <c r="B9" s="80">
        <v>5</v>
      </c>
      <c r="C9" s="81" t="s">
        <v>209</v>
      </c>
      <c r="D9" s="82">
        <v>0.4</v>
      </c>
      <c r="E9" s="83"/>
      <c r="F9" s="85"/>
      <c r="G9" s="85">
        <v>96500</v>
      </c>
      <c r="H9" s="85"/>
      <c r="I9" s="85"/>
      <c r="J9" s="85">
        <f t="shared" si="1"/>
        <v>96500</v>
      </c>
      <c r="K9" s="85">
        <f t="shared" si="2"/>
        <v>19300</v>
      </c>
      <c r="L9" s="84">
        <f t="shared" si="3"/>
        <v>77200</v>
      </c>
      <c r="M9" s="86"/>
      <c r="N9" s="67">
        <v>96500</v>
      </c>
      <c r="V9" s="65">
        <f t="shared" si="0"/>
        <v>0</v>
      </c>
      <c r="X9" s="65">
        <f t="shared" si="4"/>
        <v>96500</v>
      </c>
    </row>
    <row r="10" spans="2:24" x14ac:dyDescent="0.2">
      <c r="B10" s="80">
        <v>6</v>
      </c>
      <c r="C10" s="87" t="s">
        <v>210</v>
      </c>
      <c r="D10" s="82">
        <v>0.1</v>
      </c>
      <c r="E10" s="83">
        <v>411240.39</v>
      </c>
      <c r="F10" s="85"/>
      <c r="G10" s="84"/>
      <c r="H10" s="85"/>
      <c r="I10" s="85"/>
      <c r="J10" s="85">
        <f t="shared" si="1"/>
        <v>411240.39</v>
      </c>
      <c r="K10" s="85">
        <f t="shared" si="2"/>
        <v>41124.039000000004</v>
      </c>
      <c r="L10" s="84">
        <f t="shared" si="3"/>
        <v>370116.35100000002</v>
      </c>
      <c r="M10" s="86"/>
      <c r="N10" s="67">
        <v>411240.39</v>
      </c>
      <c r="V10" s="65">
        <f t="shared" si="0"/>
        <v>0</v>
      </c>
      <c r="X10" s="65">
        <f t="shared" si="4"/>
        <v>0</v>
      </c>
    </row>
    <row r="11" spans="2:24" x14ac:dyDescent="0.2">
      <c r="B11" s="80">
        <v>7</v>
      </c>
      <c r="C11" s="81" t="s">
        <v>211</v>
      </c>
      <c r="D11" s="82">
        <v>0.1</v>
      </c>
      <c r="E11" s="83">
        <v>120249630.95</v>
      </c>
      <c r="F11" s="83">
        <v>2746200.95</v>
      </c>
      <c r="G11" s="83">
        <v>572700.28</v>
      </c>
      <c r="H11" s="84"/>
      <c r="I11" s="84"/>
      <c r="J11" s="85">
        <f t="shared" si="1"/>
        <v>123568532.18000001</v>
      </c>
      <c r="K11" s="85">
        <f t="shared" si="2"/>
        <v>12328218.204000002</v>
      </c>
      <c r="L11" s="84">
        <f t="shared" si="3"/>
        <v>111240313.97600001</v>
      </c>
      <c r="M11" s="86"/>
      <c r="N11" s="67">
        <v>123568532.19</v>
      </c>
      <c r="V11" s="65">
        <f t="shared" si="0"/>
        <v>9.9999904632568359E-3</v>
      </c>
      <c r="X11" s="65">
        <f t="shared" si="4"/>
        <v>3318901.2300000004</v>
      </c>
    </row>
    <row r="12" spans="2:24" x14ac:dyDescent="0.2">
      <c r="B12" s="80">
        <v>8</v>
      </c>
      <c r="C12" s="81" t="s">
        <v>212</v>
      </c>
      <c r="D12" s="82">
        <v>0.15</v>
      </c>
      <c r="E12" s="83">
        <v>29291.14</v>
      </c>
      <c r="F12" s="83"/>
      <c r="G12" s="83"/>
      <c r="H12" s="84"/>
      <c r="I12" s="84"/>
      <c r="J12" s="85">
        <f t="shared" si="1"/>
        <v>29291.14</v>
      </c>
      <c r="K12" s="85">
        <f t="shared" si="2"/>
        <v>4393.6709999999994</v>
      </c>
      <c r="L12" s="84">
        <f t="shared" si="3"/>
        <v>24897.469000000001</v>
      </c>
      <c r="M12" s="86"/>
      <c r="N12" s="67">
        <v>29291.14</v>
      </c>
      <c r="V12" s="65">
        <f t="shared" si="0"/>
        <v>0</v>
      </c>
      <c r="X12" s="65">
        <f t="shared" si="4"/>
        <v>0</v>
      </c>
    </row>
    <row r="13" spans="2:24" x14ac:dyDescent="0.2">
      <c r="B13" s="80">
        <v>9</v>
      </c>
      <c r="C13" s="81" t="s">
        <v>213</v>
      </c>
      <c r="D13" s="82">
        <v>0.15</v>
      </c>
      <c r="E13" s="83"/>
      <c r="F13" s="83">
        <v>24107.14</v>
      </c>
      <c r="G13" s="83">
        <v>2892.86</v>
      </c>
      <c r="H13" s="84"/>
      <c r="I13" s="84"/>
      <c r="J13" s="85">
        <f t="shared" si="1"/>
        <v>27000</v>
      </c>
      <c r="K13" s="85">
        <f t="shared" si="2"/>
        <v>3833.0355</v>
      </c>
      <c r="L13" s="84">
        <f t="shared" si="3"/>
        <v>23166.964500000002</v>
      </c>
      <c r="M13" s="86"/>
      <c r="N13" s="67">
        <v>27000</v>
      </c>
      <c r="V13" s="65">
        <f t="shared" si="0"/>
        <v>0</v>
      </c>
      <c r="X13" s="65">
        <f t="shared" si="4"/>
        <v>27000</v>
      </c>
    </row>
    <row r="14" spans="2:24" x14ac:dyDescent="0.2">
      <c r="B14" s="80">
        <v>10</v>
      </c>
      <c r="C14" s="81" t="s">
        <v>214</v>
      </c>
      <c r="D14" s="82">
        <v>0.15</v>
      </c>
      <c r="E14" s="83">
        <v>426851.75</v>
      </c>
      <c r="F14" s="83"/>
      <c r="G14" s="83">
        <v>46081</v>
      </c>
      <c r="H14" s="85"/>
      <c r="I14" s="85"/>
      <c r="J14" s="85">
        <f t="shared" si="1"/>
        <v>472932.75</v>
      </c>
      <c r="K14" s="85">
        <f t="shared" si="2"/>
        <v>67483.837499999994</v>
      </c>
      <c r="L14" s="84">
        <f t="shared" si="3"/>
        <v>405448.91249999998</v>
      </c>
      <c r="M14" s="86"/>
      <c r="N14" s="67">
        <v>472932.75</v>
      </c>
      <c r="V14" s="65">
        <f t="shared" si="0"/>
        <v>0</v>
      </c>
      <c r="X14" s="65">
        <f t="shared" si="4"/>
        <v>46081</v>
      </c>
    </row>
    <row r="15" spans="2:24" x14ac:dyDescent="0.2">
      <c r="B15" s="80">
        <v>11</v>
      </c>
      <c r="C15" s="81" t="s">
        <v>215</v>
      </c>
      <c r="D15" s="82">
        <v>0.4</v>
      </c>
      <c r="E15" s="83"/>
      <c r="F15" s="83">
        <v>115423.72</v>
      </c>
      <c r="G15" s="83">
        <v>236836.28</v>
      </c>
      <c r="H15" s="85"/>
      <c r="I15" s="85"/>
      <c r="J15" s="85">
        <f t="shared" si="1"/>
        <v>352260</v>
      </c>
      <c r="K15" s="85">
        <f t="shared" si="2"/>
        <v>93536.744000000006</v>
      </c>
      <c r="L15" s="84">
        <f t="shared" si="3"/>
        <v>258723.25599999999</v>
      </c>
      <c r="M15" s="86"/>
      <c r="N15" s="67">
        <v>352260</v>
      </c>
      <c r="V15" s="65">
        <f t="shared" si="0"/>
        <v>0</v>
      </c>
      <c r="X15" s="65">
        <f t="shared" si="4"/>
        <v>352260</v>
      </c>
    </row>
    <row r="16" spans="2:24" x14ac:dyDescent="0.2">
      <c r="B16" s="80">
        <v>12</v>
      </c>
      <c r="C16" s="81" t="s">
        <v>216</v>
      </c>
      <c r="D16" s="82">
        <v>0</v>
      </c>
      <c r="E16" s="83">
        <v>165896630.94</v>
      </c>
      <c r="F16" s="83">
        <v>9386045.5600000005</v>
      </c>
      <c r="G16" s="83">
        <v>18703385.920000002</v>
      </c>
      <c r="H16" s="85"/>
      <c r="I16" s="85"/>
      <c r="J16" s="85">
        <f t="shared" si="1"/>
        <v>193986062.42000002</v>
      </c>
      <c r="K16" s="85">
        <f t="shared" si="2"/>
        <v>0</v>
      </c>
      <c r="L16" s="84">
        <f t="shared" si="3"/>
        <v>193986062.42000002</v>
      </c>
      <c r="M16" s="86"/>
      <c r="N16" s="67">
        <v>170915063.94999999</v>
      </c>
      <c r="O16" s="68">
        <v>2665027</v>
      </c>
      <c r="R16" s="67">
        <v>20405971.469999999</v>
      </c>
      <c r="V16" s="65">
        <f t="shared" si="0"/>
        <v>0</v>
      </c>
      <c r="X16" s="65">
        <f t="shared" si="4"/>
        <v>28089431.480000004</v>
      </c>
    </row>
    <row r="17" spans="2:27" x14ac:dyDescent="0.2">
      <c r="B17" s="80">
        <v>13</v>
      </c>
      <c r="C17" s="81" t="s">
        <v>217</v>
      </c>
      <c r="D17" s="82">
        <v>0.15</v>
      </c>
      <c r="E17" s="83">
        <v>38416.94</v>
      </c>
      <c r="F17" s="85">
        <v>21575</v>
      </c>
      <c r="G17" s="83">
        <v>16534</v>
      </c>
      <c r="H17" s="85"/>
      <c r="I17" s="85"/>
      <c r="J17" s="85">
        <f t="shared" si="1"/>
        <v>76525.94</v>
      </c>
      <c r="K17" s="85">
        <f t="shared" si="2"/>
        <v>10238.840999999999</v>
      </c>
      <c r="L17" s="84">
        <f t="shared" si="3"/>
        <v>66287.099000000002</v>
      </c>
      <c r="M17" s="86"/>
      <c r="N17" s="67">
        <v>76525.94</v>
      </c>
      <c r="V17" s="65">
        <f t="shared" si="0"/>
        <v>0</v>
      </c>
      <c r="X17" s="65">
        <f t="shared" si="4"/>
        <v>38109</v>
      </c>
    </row>
    <row r="18" spans="2:27" x14ac:dyDescent="0.2">
      <c r="B18" s="80">
        <v>14</v>
      </c>
      <c r="C18" s="81" t="s">
        <v>218</v>
      </c>
      <c r="D18" s="82">
        <v>0.15</v>
      </c>
      <c r="E18" s="83">
        <v>7070.86</v>
      </c>
      <c r="F18" s="85"/>
      <c r="G18" s="85"/>
      <c r="H18" s="85"/>
      <c r="I18" s="85"/>
      <c r="J18" s="85">
        <f t="shared" si="1"/>
        <v>7070.86</v>
      </c>
      <c r="K18" s="85">
        <f t="shared" si="2"/>
        <v>1060.6289999999999</v>
      </c>
      <c r="L18" s="84">
        <f t="shared" si="3"/>
        <v>6010.2309999999998</v>
      </c>
      <c r="M18" s="86"/>
      <c r="N18" s="67">
        <v>7070.86</v>
      </c>
      <c r="V18" s="65">
        <f t="shared" si="0"/>
        <v>0</v>
      </c>
      <c r="X18" s="65">
        <f t="shared" si="4"/>
        <v>0</v>
      </c>
    </row>
    <row r="19" spans="2:27" x14ac:dyDescent="0.2">
      <c r="B19" s="80">
        <v>15</v>
      </c>
      <c r="C19" s="87" t="s">
        <v>219</v>
      </c>
      <c r="D19" s="82">
        <v>0.1</v>
      </c>
      <c r="E19" s="83">
        <v>1859422.28</v>
      </c>
      <c r="F19" s="85"/>
      <c r="G19" s="85"/>
      <c r="H19" s="85"/>
      <c r="I19" s="85"/>
      <c r="J19" s="85">
        <f t="shared" si="1"/>
        <v>1859422.28</v>
      </c>
      <c r="K19" s="85">
        <f t="shared" si="2"/>
        <v>185942.228</v>
      </c>
      <c r="L19" s="84">
        <f t="shared" si="3"/>
        <v>1673480.0520000001</v>
      </c>
      <c r="M19" s="86"/>
      <c r="N19" s="67">
        <v>1859422.28</v>
      </c>
      <c r="V19" s="65">
        <f t="shared" si="0"/>
        <v>0</v>
      </c>
      <c r="X19" s="65">
        <f t="shared" si="4"/>
        <v>0</v>
      </c>
    </row>
    <row r="20" spans="2:27" x14ac:dyDescent="0.2">
      <c r="B20" s="80">
        <v>16</v>
      </c>
      <c r="C20" s="81" t="s">
        <v>220</v>
      </c>
      <c r="D20" s="82">
        <v>0.4</v>
      </c>
      <c r="E20" s="83">
        <v>613457.55000000005</v>
      </c>
      <c r="F20" s="83">
        <v>459194.84</v>
      </c>
      <c r="G20" s="83">
        <v>2593017.7999999998</v>
      </c>
      <c r="H20" s="85"/>
      <c r="I20" s="85"/>
      <c r="J20" s="85">
        <f t="shared" si="1"/>
        <v>3665670.19</v>
      </c>
      <c r="K20" s="85">
        <f t="shared" si="2"/>
        <v>947664.51600000006</v>
      </c>
      <c r="L20" s="84">
        <f t="shared" si="3"/>
        <v>2718005.6739999996</v>
      </c>
      <c r="M20" s="86"/>
      <c r="N20" s="67">
        <v>3645585.19</v>
      </c>
      <c r="T20" s="67">
        <v>20085</v>
      </c>
      <c r="V20" s="65">
        <f t="shared" si="0"/>
        <v>0</v>
      </c>
      <c r="X20" s="65">
        <f t="shared" si="4"/>
        <v>3052212.6399999997</v>
      </c>
    </row>
    <row r="21" spans="2:27" x14ac:dyDescent="0.2">
      <c r="B21" s="80">
        <v>17</v>
      </c>
      <c r="C21" s="81" t="s">
        <v>221</v>
      </c>
      <c r="D21" s="82">
        <v>0.4</v>
      </c>
      <c r="E21" s="83">
        <v>631934.67000000004</v>
      </c>
      <c r="F21" s="83">
        <v>250748.65</v>
      </c>
      <c r="G21" s="83">
        <v>458349.56</v>
      </c>
      <c r="H21" s="85"/>
      <c r="I21" s="85"/>
      <c r="J21" s="85">
        <f t="shared" si="1"/>
        <v>1341032.8800000001</v>
      </c>
      <c r="K21" s="85">
        <f t="shared" si="2"/>
        <v>444743.24000000005</v>
      </c>
      <c r="L21" s="84">
        <f t="shared" si="3"/>
        <v>896289.64000000013</v>
      </c>
      <c r="M21" s="86"/>
      <c r="N21" s="67">
        <v>1341032.8799999999</v>
      </c>
      <c r="V21" s="65">
        <f t="shared" si="0"/>
        <v>0</v>
      </c>
      <c r="X21" s="65">
        <f t="shared" si="4"/>
        <v>709098.21</v>
      </c>
    </row>
    <row r="22" spans="2:27" x14ac:dyDescent="0.2">
      <c r="B22" s="80">
        <v>18</v>
      </c>
      <c r="C22" s="81" t="s">
        <v>222</v>
      </c>
      <c r="D22" s="82">
        <v>0.4</v>
      </c>
      <c r="E22" s="83">
        <v>394267.7</v>
      </c>
      <c r="F22" s="85"/>
      <c r="G22" s="84">
        <v>4148</v>
      </c>
      <c r="H22" s="85"/>
      <c r="I22" s="85"/>
      <c r="J22" s="85">
        <f t="shared" si="1"/>
        <v>398415.7</v>
      </c>
      <c r="K22" s="85">
        <f t="shared" si="2"/>
        <v>158536.68000000002</v>
      </c>
      <c r="L22" s="84">
        <f t="shared" si="3"/>
        <v>239879.02</v>
      </c>
      <c r="M22" s="86"/>
      <c r="N22" s="67">
        <v>398415.7</v>
      </c>
      <c r="V22" s="65">
        <f t="shared" si="0"/>
        <v>0</v>
      </c>
      <c r="X22" s="65">
        <f t="shared" si="4"/>
        <v>4148</v>
      </c>
    </row>
    <row r="23" spans="2:27" x14ac:dyDescent="0.2">
      <c r="B23" s="80">
        <v>19</v>
      </c>
      <c r="C23" s="81" t="s">
        <v>223</v>
      </c>
      <c r="D23" s="82">
        <v>0.15</v>
      </c>
      <c r="E23" s="83">
        <v>442071.29</v>
      </c>
      <c r="F23" s="85"/>
      <c r="G23" s="83">
        <v>102070</v>
      </c>
      <c r="H23" s="85"/>
      <c r="I23" s="85"/>
      <c r="J23" s="85">
        <f t="shared" si="1"/>
        <v>544141.29</v>
      </c>
      <c r="K23" s="85">
        <f t="shared" si="2"/>
        <v>73965.943499999994</v>
      </c>
      <c r="L23" s="84">
        <f t="shared" si="3"/>
        <v>470175.34650000004</v>
      </c>
      <c r="M23" s="86"/>
      <c r="N23" s="67">
        <v>544141.29</v>
      </c>
      <c r="V23" s="65">
        <f t="shared" si="0"/>
        <v>0</v>
      </c>
      <c r="X23" s="65">
        <f t="shared" si="4"/>
        <v>102070</v>
      </c>
    </row>
    <row r="24" spans="2:27" x14ac:dyDescent="0.2">
      <c r="B24" s="80">
        <v>20</v>
      </c>
      <c r="C24" s="81" t="s">
        <v>224</v>
      </c>
      <c r="D24" s="82">
        <v>0.4</v>
      </c>
      <c r="E24" s="83">
        <v>637881.77</v>
      </c>
      <c r="F24" s="83">
        <v>314012</v>
      </c>
      <c r="G24" s="83">
        <v>84561</v>
      </c>
      <c r="H24" s="85"/>
      <c r="I24" s="85"/>
      <c r="J24" s="85">
        <f t="shared" si="1"/>
        <v>1036454.77</v>
      </c>
      <c r="K24" s="85">
        <f t="shared" si="2"/>
        <v>397669.70800000004</v>
      </c>
      <c r="L24" s="84">
        <f t="shared" si="3"/>
        <v>638785.06199999992</v>
      </c>
      <c r="M24" s="86"/>
      <c r="N24" s="67">
        <v>1036454.77</v>
      </c>
      <c r="V24" s="65">
        <f t="shared" si="0"/>
        <v>0</v>
      </c>
      <c r="X24" s="65">
        <f t="shared" si="4"/>
        <v>398573</v>
      </c>
      <c r="AA24" s="63">
        <v>1862</v>
      </c>
    </row>
    <row r="25" spans="2:27" x14ac:dyDescent="0.2">
      <c r="B25" s="80">
        <v>21</v>
      </c>
      <c r="C25" s="81" t="s">
        <v>225</v>
      </c>
      <c r="D25" s="82">
        <v>0.15</v>
      </c>
      <c r="E25" s="83">
        <v>6537.19</v>
      </c>
      <c r="F25" s="85"/>
      <c r="G25" s="83"/>
      <c r="H25" s="85"/>
      <c r="I25" s="85"/>
      <c r="J25" s="85">
        <f t="shared" si="1"/>
        <v>6537.19</v>
      </c>
      <c r="K25" s="85">
        <f t="shared" si="2"/>
        <v>980.57849999999985</v>
      </c>
      <c r="L25" s="84">
        <f t="shared" si="3"/>
        <v>5556.6115</v>
      </c>
      <c r="M25" s="86"/>
      <c r="N25" s="67">
        <v>6537.19</v>
      </c>
      <c r="V25" s="65">
        <f t="shared" si="0"/>
        <v>0</v>
      </c>
      <c r="X25" s="65">
        <f t="shared" si="4"/>
        <v>0</v>
      </c>
      <c r="AA25" s="63">
        <v>55748</v>
      </c>
    </row>
    <row r="26" spans="2:27" x14ac:dyDescent="0.2">
      <c r="B26" s="80">
        <v>22</v>
      </c>
      <c r="C26" s="81" t="s">
        <v>226</v>
      </c>
      <c r="D26" s="82">
        <v>0.15</v>
      </c>
      <c r="E26" s="83">
        <v>69259.53</v>
      </c>
      <c r="F26" s="85"/>
      <c r="G26" s="83"/>
      <c r="H26" s="85"/>
      <c r="I26" s="85"/>
      <c r="J26" s="85">
        <f t="shared" si="1"/>
        <v>69259.53</v>
      </c>
      <c r="K26" s="85">
        <f t="shared" si="2"/>
        <v>10388.9295</v>
      </c>
      <c r="L26" s="84">
        <f t="shared" si="3"/>
        <v>58870.6005</v>
      </c>
      <c r="M26" s="86"/>
      <c r="N26" s="67">
        <v>69259.53</v>
      </c>
      <c r="V26" s="65">
        <f t="shared" si="0"/>
        <v>0</v>
      </c>
      <c r="X26" s="65">
        <f t="shared" si="4"/>
        <v>0</v>
      </c>
      <c r="AA26" s="63">
        <v>57836</v>
      </c>
    </row>
    <row r="27" spans="2:27" x14ac:dyDescent="0.2">
      <c r="B27" s="80">
        <v>23</v>
      </c>
      <c r="C27" s="81" t="s">
        <v>227</v>
      </c>
      <c r="D27" s="82">
        <v>0.15</v>
      </c>
      <c r="E27" s="83">
        <v>91575</v>
      </c>
      <c r="F27" s="85"/>
      <c r="G27" s="83"/>
      <c r="H27" s="85"/>
      <c r="I27" s="85"/>
      <c r="J27" s="85">
        <f t="shared" si="1"/>
        <v>91575</v>
      </c>
      <c r="K27" s="85">
        <f t="shared" si="2"/>
        <v>13736.25</v>
      </c>
      <c r="L27" s="84">
        <f t="shared" si="3"/>
        <v>77838.75</v>
      </c>
      <c r="M27" s="86"/>
      <c r="N27" s="67">
        <v>91575</v>
      </c>
      <c r="V27" s="65">
        <f t="shared" si="0"/>
        <v>0</v>
      </c>
      <c r="X27" s="65">
        <f t="shared" si="4"/>
        <v>0</v>
      </c>
    </row>
    <row r="28" spans="2:27" x14ac:dyDescent="0.2">
      <c r="B28" s="80">
        <v>24</v>
      </c>
      <c r="C28" s="81" t="s">
        <v>228</v>
      </c>
      <c r="D28" s="82">
        <v>0.15</v>
      </c>
      <c r="E28" s="83">
        <v>1606882.63</v>
      </c>
      <c r="F28" s="85"/>
      <c r="G28" s="83"/>
      <c r="H28" s="85"/>
      <c r="I28" s="85"/>
      <c r="J28" s="85">
        <f t="shared" si="1"/>
        <v>1606882.63</v>
      </c>
      <c r="K28" s="85">
        <f t="shared" si="2"/>
        <v>241032.39449999997</v>
      </c>
      <c r="L28" s="84">
        <f t="shared" si="3"/>
        <v>1365850.2355</v>
      </c>
      <c r="M28" s="86"/>
      <c r="N28" s="67">
        <v>646354.46</v>
      </c>
      <c r="R28" s="67">
        <v>960528.17</v>
      </c>
      <c r="V28" s="65">
        <f t="shared" si="0"/>
        <v>0</v>
      </c>
      <c r="X28" s="65">
        <f t="shared" si="4"/>
        <v>0</v>
      </c>
      <c r="AA28" s="63">
        <v>4176</v>
      </c>
    </row>
    <row r="29" spans="2:27" x14ac:dyDescent="0.2">
      <c r="B29" s="80">
        <v>25</v>
      </c>
      <c r="C29" s="81" t="s">
        <v>229</v>
      </c>
      <c r="D29" s="82">
        <v>0.1</v>
      </c>
      <c r="E29" s="83">
        <v>3585176.1</v>
      </c>
      <c r="F29" s="83">
        <v>99240</v>
      </c>
      <c r="G29" s="83"/>
      <c r="H29" s="83"/>
      <c r="I29" s="85"/>
      <c r="J29" s="85">
        <f t="shared" si="1"/>
        <v>3684416.1</v>
      </c>
      <c r="K29" s="85">
        <f t="shared" si="2"/>
        <v>368441.61000000004</v>
      </c>
      <c r="L29" s="84">
        <f t="shared" si="3"/>
        <v>3315974.49</v>
      </c>
      <c r="M29" s="86"/>
      <c r="N29" s="67">
        <v>3654325.5</v>
      </c>
      <c r="R29" s="67">
        <f>18900+11190.6</f>
        <v>30090.6</v>
      </c>
      <c r="V29" s="65">
        <f t="shared" si="0"/>
        <v>0</v>
      </c>
      <c r="X29" s="65">
        <f t="shared" si="4"/>
        <v>99240</v>
      </c>
      <c r="AA29" s="63">
        <v>20880</v>
      </c>
    </row>
    <row r="30" spans="2:27" x14ac:dyDescent="0.2">
      <c r="B30" s="80">
        <v>26</v>
      </c>
      <c r="C30" s="81" t="s">
        <v>230</v>
      </c>
      <c r="D30" s="82">
        <v>0.1</v>
      </c>
      <c r="E30" s="83">
        <v>6610652.0499999998</v>
      </c>
      <c r="F30" s="83">
        <v>818853.23</v>
      </c>
      <c r="G30" s="83">
        <v>393797.98</v>
      </c>
      <c r="H30" s="83">
        <v>51677.83</v>
      </c>
      <c r="I30" s="85"/>
      <c r="J30" s="85">
        <f t="shared" si="1"/>
        <v>7771625.4299999997</v>
      </c>
      <c r="K30" s="85">
        <f t="shared" si="2"/>
        <v>757472.64399999997</v>
      </c>
      <c r="L30" s="84">
        <f t="shared" si="3"/>
        <v>7014152.7859999994</v>
      </c>
      <c r="M30" s="86"/>
      <c r="N30" s="67">
        <v>7771625.4299999997</v>
      </c>
      <c r="V30" s="65">
        <f t="shared" si="0"/>
        <v>0</v>
      </c>
      <c r="X30" s="65">
        <f t="shared" si="4"/>
        <v>1212651.21</v>
      </c>
      <c r="AA30" s="63">
        <v>1000</v>
      </c>
    </row>
    <row r="31" spans="2:27" x14ac:dyDescent="0.2">
      <c r="B31" s="80">
        <v>27</v>
      </c>
      <c r="C31" s="81" t="s">
        <v>231</v>
      </c>
      <c r="D31" s="82">
        <v>0.15</v>
      </c>
      <c r="E31" s="83">
        <v>68467.5</v>
      </c>
      <c r="F31" s="85"/>
      <c r="G31" s="83"/>
      <c r="H31" s="85"/>
      <c r="I31" s="85"/>
      <c r="J31" s="85">
        <f t="shared" si="1"/>
        <v>68467.5</v>
      </c>
      <c r="K31" s="85">
        <f t="shared" si="2"/>
        <v>10270.125</v>
      </c>
      <c r="L31" s="84">
        <f t="shared" si="3"/>
        <v>58197.375</v>
      </c>
      <c r="M31" s="86"/>
      <c r="N31" s="67">
        <v>68467.5</v>
      </c>
      <c r="V31" s="65">
        <f t="shared" si="0"/>
        <v>0</v>
      </c>
      <c r="X31" s="65">
        <f t="shared" si="4"/>
        <v>0</v>
      </c>
      <c r="AA31" s="63">
        <f>57836*10</f>
        <v>578360</v>
      </c>
    </row>
    <row r="32" spans="2:27" x14ac:dyDescent="0.2">
      <c r="B32" s="80">
        <v>28</v>
      </c>
      <c r="C32" s="81" t="s">
        <v>232</v>
      </c>
      <c r="D32" s="82">
        <v>0.15</v>
      </c>
      <c r="E32" s="83">
        <v>677.92</v>
      </c>
      <c r="F32" s="85"/>
      <c r="G32" s="85"/>
      <c r="H32" s="85"/>
      <c r="I32" s="85"/>
      <c r="J32" s="85">
        <f t="shared" si="1"/>
        <v>677.92</v>
      </c>
      <c r="K32" s="85">
        <f t="shared" si="2"/>
        <v>101.68799999999999</v>
      </c>
      <c r="L32" s="84">
        <f t="shared" si="3"/>
        <v>576.23199999999997</v>
      </c>
      <c r="M32" s="86"/>
      <c r="N32" s="67">
        <v>677.92</v>
      </c>
      <c r="V32" s="65">
        <f t="shared" si="0"/>
        <v>0</v>
      </c>
      <c r="X32" s="65">
        <f t="shared" si="4"/>
        <v>0</v>
      </c>
      <c r="AA32" s="63">
        <f>SUM(AA24:AA31)</f>
        <v>719862</v>
      </c>
    </row>
    <row r="33" spans="2:24" x14ac:dyDescent="0.2">
      <c r="B33" s="80">
        <v>29</v>
      </c>
      <c r="C33" s="81" t="s">
        <v>233</v>
      </c>
      <c r="D33" s="82">
        <v>0.15</v>
      </c>
      <c r="E33" s="83">
        <v>235717.43</v>
      </c>
      <c r="F33" s="83"/>
      <c r="G33" s="83"/>
      <c r="H33" s="85"/>
      <c r="I33" s="85"/>
      <c r="J33" s="85">
        <f t="shared" si="1"/>
        <v>235717.43</v>
      </c>
      <c r="K33" s="85">
        <f t="shared" si="2"/>
        <v>35357.614499999996</v>
      </c>
      <c r="L33" s="84">
        <f t="shared" si="3"/>
        <v>200359.8155</v>
      </c>
      <c r="M33" s="86"/>
      <c r="N33" s="67">
        <v>235717.43</v>
      </c>
      <c r="V33" s="65">
        <f t="shared" si="0"/>
        <v>0</v>
      </c>
      <c r="X33" s="65">
        <f t="shared" si="4"/>
        <v>0</v>
      </c>
    </row>
    <row r="34" spans="2:24" x14ac:dyDescent="0.2">
      <c r="B34" s="80">
        <v>30</v>
      </c>
      <c r="C34" s="81" t="s">
        <v>234</v>
      </c>
      <c r="D34" s="82">
        <v>0.15</v>
      </c>
      <c r="E34" s="83">
        <v>69204.03</v>
      </c>
      <c r="F34" s="83"/>
      <c r="G34" s="83"/>
      <c r="H34" s="85"/>
      <c r="I34" s="85"/>
      <c r="J34" s="85">
        <f t="shared" si="1"/>
        <v>69204.03</v>
      </c>
      <c r="K34" s="85">
        <f t="shared" si="2"/>
        <v>10380.604499999999</v>
      </c>
      <c r="L34" s="84">
        <f t="shared" si="3"/>
        <v>58823.425499999998</v>
      </c>
      <c r="M34" s="86"/>
      <c r="N34" s="67">
        <f>11404.03+57800</f>
        <v>69204.03</v>
      </c>
      <c r="V34" s="65">
        <f t="shared" si="0"/>
        <v>0</v>
      </c>
      <c r="X34" s="65">
        <f t="shared" si="4"/>
        <v>0</v>
      </c>
    </row>
    <row r="35" spans="2:24" x14ac:dyDescent="0.2">
      <c r="B35" s="80">
        <v>31</v>
      </c>
      <c r="C35" s="81" t="s">
        <v>235</v>
      </c>
      <c r="D35" s="82">
        <v>0.1</v>
      </c>
      <c r="E35" s="83">
        <v>20873183.41</v>
      </c>
      <c r="F35" s="83">
        <v>1057410.27</v>
      </c>
      <c r="G35" s="83">
        <v>3334439</v>
      </c>
      <c r="H35" s="85"/>
      <c r="I35" s="85"/>
      <c r="J35" s="85">
        <f t="shared" si="1"/>
        <v>25265032.68</v>
      </c>
      <c r="K35" s="85">
        <f t="shared" si="2"/>
        <v>2359781.3180000004</v>
      </c>
      <c r="L35" s="84">
        <f t="shared" si="3"/>
        <v>22905251.362</v>
      </c>
      <c r="M35" s="86"/>
      <c r="N35" s="67">
        <v>25265032.68</v>
      </c>
      <c r="V35" s="65">
        <f t="shared" si="0"/>
        <v>0</v>
      </c>
      <c r="X35" s="65">
        <f t="shared" si="4"/>
        <v>4391849.2699999996</v>
      </c>
    </row>
    <row r="36" spans="2:24" x14ac:dyDescent="0.2">
      <c r="B36" s="80">
        <v>32</v>
      </c>
      <c r="C36" s="81" t="s">
        <v>236</v>
      </c>
      <c r="D36" s="82">
        <v>0.15</v>
      </c>
      <c r="E36" s="83">
        <v>295527.76</v>
      </c>
      <c r="F36" s="85"/>
      <c r="G36" s="85"/>
      <c r="H36" s="85"/>
      <c r="I36" s="85"/>
      <c r="J36" s="85">
        <f t="shared" si="1"/>
        <v>295527.76</v>
      </c>
      <c r="K36" s="85">
        <f t="shared" si="2"/>
        <v>44329.163999999997</v>
      </c>
      <c r="L36" s="84">
        <f t="shared" si="3"/>
        <v>251198.59600000002</v>
      </c>
      <c r="M36" s="86"/>
      <c r="N36" s="67">
        <v>295527.76</v>
      </c>
      <c r="V36" s="65">
        <f t="shared" si="0"/>
        <v>0</v>
      </c>
      <c r="X36" s="65">
        <f t="shared" si="4"/>
        <v>0</v>
      </c>
    </row>
    <row r="37" spans="2:24" x14ac:dyDescent="0.2">
      <c r="B37" s="80">
        <v>33</v>
      </c>
      <c r="C37" s="81" t="s">
        <v>237</v>
      </c>
      <c r="D37" s="82">
        <v>0.15</v>
      </c>
      <c r="E37" s="83">
        <v>164.15</v>
      </c>
      <c r="F37" s="85"/>
      <c r="G37" s="85"/>
      <c r="H37" s="85"/>
      <c r="I37" s="85"/>
      <c r="J37" s="85">
        <f t="shared" si="1"/>
        <v>164.15</v>
      </c>
      <c r="K37" s="85">
        <f t="shared" si="2"/>
        <v>24.622499999999999</v>
      </c>
      <c r="L37" s="84">
        <f t="shared" si="3"/>
        <v>139.5275</v>
      </c>
      <c r="M37" s="86"/>
      <c r="N37" s="67">
        <v>164.15</v>
      </c>
      <c r="V37" s="65">
        <f t="shared" si="0"/>
        <v>0</v>
      </c>
      <c r="X37" s="65">
        <f t="shared" si="4"/>
        <v>0</v>
      </c>
    </row>
    <row r="38" spans="2:24" x14ac:dyDescent="0.2">
      <c r="B38" s="80">
        <v>34</v>
      </c>
      <c r="C38" s="81" t="s">
        <v>238</v>
      </c>
      <c r="D38" s="82">
        <v>0.15</v>
      </c>
      <c r="E38" s="83">
        <v>9250</v>
      </c>
      <c r="F38" s="85"/>
      <c r="G38" s="85"/>
      <c r="H38" s="85"/>
      <c r="I38" s="85"/>
      <c r="J38" s="85">
        <f t="shared" si="1"/>
        <v>9250</v>
      </c>
      <c r="K38" s="85">
        <f t="shared" si="2"/>
        <v>1387.5</v>
      </c>
      <c r="L38" s="84">
        <f t="shared" si="3"/>
        <v>7862.5</v>
      </c>
      <c r="M38" s="86"/>
      <c r="N38" s="67">
        <v>9250</v>
      </c>
      <c r="V38" s="65">
        <f t="shared" si="0"/>
        <v>0</v>
      </c>
      <c r="X38" s="65">
        <f t="shared" si="4"/>
        <v>0</v>
      </c>
    </row>
    <row r="39" spans="2:24" x14ac:dyDescent="0.2">
      <c r="B39" s="80">
        <v>35</v>
      </c>
      <c r="C39" s="81" t="s">
        <v>239</v>
      </c>
      <c r="D39" s="82">
        <v>0.15</v>
      </c>
      <c r="E39" s="83">
        <v>9250</v>
      </c>
      <c r="F39" s="85"/>
      <c r="G39" s="85"/>
      <c r="H39" s="85"/>
      <c r="I39" s="85"/>
      <c r="J39" s="85">
        <f t="shared" si="1"/>
        <v>9250</v>
      </c>
      <c r="K39" s="85">
        <f t="shared" si="2"/>
        <v>1387.5</v>
      </c>
      <c r="L39" s="84">
        <f t="shared" si="3"/>
        <v>7862.5</v>
      </c>
      <c r="M39" s="86"/>
      <c r="N39" s="67">
        <v>9250</v>
      </c>
      <c r="V39" s="65">
        <f t="shared" si="0"/>
        <v>0</v>
      </c>
      <c r="X39" s="65">
        <f t="shared" si="4"/>
        <v>0</v>
      </c>
    </row>
    <row r="40" spans="2:24" x14ac:dyDescent="0.2">
      <c r="B40" s="80">
        <v>36</v>
      </c>
      <c r="C40" s="81" t="s">
        <v>240</v>
      </c>
      <c r="D40" s="82">
        <v>0.15</v>
      </c>
      <c r="E40" s="83"/>
      <c r="F40" s="85"/>
      <c r="G40" s="85">
        <v>8968</v>
      </c>
      <c r="H40" s="85"/>
      <c r="I40" s="85"/>
      <c r="J40" s="85">
        <f t="shared" si="1"/>
        <v>8968</v>
      </c>
      <c r="K40" s="85">
        <f t="shared" si="2"/>
        <v>672.6</v>
      </c>
      <c r="L40" s="84">
        <f t="shared" si="3"/>
        <v>8295.4</v>
      </c>
      <c r="M40" s="86"/>
      <c r="N40" s="67">
        <v>8968</v>
      </c>
      <c r="V40" s="65">
        <f t="shared" si="0"/>
        <v>0</v>
      </c>
      <c r="X40" s="65">
        <f t="shared" si="4"/>
        <v>8968</v>
      </c>
    </row>
    <row r="41" spans="2:24" x14ac:dyDescent="0.2">
      <c r="B41" s="80">
        <v>37</v>
      </c>
      <c r="C41" s="81" t="s">
        <v>241</v>
      </c>
      <c r="D41" s="82">
        <v>0.15</v>
      </c>
      <c r="E41" s="83">
        <v>15709.2</v>
      </c>
      <c r="F41" s="85"/>
      <c r="G41" s="85"/>
      <c r="H41" s="85"/>
      <c r="I41" s="85"/>
      <c r="J41" s="85">
        <f t="shared" si="1"/>
        <v>15709.2</v>
      </c>
      <c r="K41" s="85">
        <f t="shared" si="2"/>
        <v>2356.38</v>
      </c>
      <c r="L41" s="84">
        <f t="shared" si="3"/>
        <v>13352.82</v>
      </c>
      <c r="M41" s="86"/>
      <c r="N41" s="67">
        <v>15709.2</v>
      </c>
      <c r="V41" s="65">
        <f t="shared" si="0"/>
        <v>0</v>
      </c>
      <c r="X41" s="65">
        <f t="shared" si="4"/>
        <v>0</v>
      </c>
    </row>
    <row r="42" spans="2:24" x14ac:dyDescent="0.2">
      <c r="B42" s="80">
        <v>38</v>
      </c>
      <c r="C42" s="81" t="s">
        <v>242</v>
      </c>
      <c r="D42" s="82">
        <v>0.15</v>
      </c>
      <c r="E42" s="83">
        <v>265224.32000000001</v>
      </c>
      <c r="F42" s="85"/>
      <c r="G42" s="85">
        <v>76111</v>
      </c>
      <c r="H42" s="85"/>
      <c r="I42" s="85"/>
      <c r="J42" s="85">
        <f t="shared" si="1"/>
        <v>341335.32</v>
      </c>
      <c r="K42" s="85">
        <f t="shared" si="2"/>
        <v>45491.972999999998</v>
      </c>
      <c r="L42" s="84">
        <f t="shared" si="3"/>
        <v>295843.34700000001</v>
      </c>
      <c r="M42" s="86"/>
      <c r="N42" s="67">
        <v>341335.32</v>
      </c>
      <c r="V42" s="65">
        <f t="shared" si="0"/>
        <v>0</v>
      </c>
      <c r="X42" s="65">
        <f t="shared" si="4"/>
        <v>76111</v>
      </c>
    </row>
    <row r="43" spans="2:24" x14ac:dyDescent="0.2">
      <c r="B43" s="80">
        <v>39</v>
      </c>
      <c r="C43" s="81" t="s">
        <v>243</v>
      </c>
      <c r="D43" s="82">
        <v>0.4</v>
      </c>
      <c r="E43" s="83">
        <v>42173.18</v>
      </c>
      <c r="F43" s="85">
        <v>34322</v>
      </c>
      <c r="G43" s="83">
        <v>6177.96</v>
      </c>
      <c r="H43" s="85"/>
      <c r="I43" s="85"/>
      <c r="J43" s="85">
        <f t="shared" si="1"/>
        <v>82673.14</v>
      </c>
      <c r="K43" s="85">
        <f t="shared" si="2"/>
        <v>31833.664000000001</v>
      </c>
      <c r="L43" s="84">
        <f t="shared" si="3"/>
        <v>50839.475999999995</v>
      </c>
      <c r="M43" s="86"/>
      <c r="N43" s="67">
        <v>82673.14</v>
      </c>
      <c r="V43" s="65">
        <f t="shared" si="0"/>
        <v>0</v>
      </c>
      <c r="X43" s="65">
        <f t="shared" si="4"/>
        <v>40499.96</v>
      </c>
    </row>
    <row r="44" spans="2:24" x14ac:dyDescent="0.2">
      <c r="B44" s="80">
        <v>40</v>
      </c>
      <c r="C44" s="81" t="s">
        <v>244</v>
      </c>
      <c r="D44" s="82">
        <v>0.15</v>
      </c>
      <c r="E44" s="83">
        <v>2107942.7200000002</v>
      </c>
      <c r="F44" s="85">
        <v>1821830.62</v>
      </c>
      <c r="G44" s="88">
        <v>342065.96</v>
      </c>
      <c r="H44" s="88"/>
      <c r="I44" s="85"/>
      <c r="J44" s="85">
        <f t="shared" si="1"/>
        <v>4271839.3000000007</v>
      </c>
      <c r="K44" s="85">
        <f t="shared" si="2"/>
        <v>615120.94800000009</v>
      </c>
      <c r="L44" s="84">
        <f t="shared" si="3"/>
        <v>3656718.3520000009</v>
      </c>
      <c r="M44" s="86"/>
      <c r="N44" s="67">
        <v>4271839.3</v>
      </c>
      <c r="V44" s="65">
        <f t="shared" si="0"/>
        <v>0</v>
      </c>
      <c r="X44" s="65">
        <f t="shared" si="4"/>
        <v>2163896.58</v>
      </c>
    </row>
    <row r="45" spans="2:24" x14ac:dyDescent="0.2">
      <c r="B45" s="80">
        <v>41</v>
      </c>
      <c r="C45" s="81" t="s">
        <v>245</v>
      </c>
      <c r="D45" s="82">
        <v>0.15</v>
      </c>
      <c r="E45" s="83">
        <v>137033.42000000001</v>
      </c>
      <c r="F45" s="85">
        <v>128776.23</v>
      </c>
      <c r="G45" s="85">
        <v>382104.7</v>
      </c>
      <c r="H45" s="85"/>
      <c r="I45" s="85"/>
      <c r="J45" s="85">
        <f t="shared" si="1"/>
        <v>647914.35000000009</v>
      </c>
      <c r="K45" s="85">
        <f t="shared" si="2"/>
        <v>68529.3</v>
      </c>
      <c r="L45" s="84">
        <f t="shared" si="3"/>
        <v>579385.05000000005</v>
      </c>
      <c r="M45" s="86"/>
      <c r="N45" s="67">
        <v>647914.35</v>
      </c>
      <c r="V45" s="65">
        <f t="shared" si="0"/>
        <v>0</v>
      </c>
      <c r="X45" s="65">
        <f t="shared" si="4"/>
        <v>510880.93</v>
      </c>
    </row>
    <row r="46" spans="2:24" x14ac:dyDescent="0.2">
      <c r="B46" s="80">
        <v>42</v>
      </c>
      <c r="C46" s="81" t="s">
        <v>246</v>
      </c>
      <c r="D46" s="82">
        <v>0.15</v>
      </c>
      <c r="E46" s="83">
        <v>1175179.3</v>
      </c>
      <c r="F46" s="83"/>
      <c r="G46" s="85"/>
      <c r="H46" s="85"/>
      <c r="I46" s="85"/>
      <c r="J46" s="85">
        <f t="shared" si="1"/>
        <v>1175179.3</v>
      </c>
      <c r="K46" s="85">
        <f t="shared" si="2"/>
        <v>176276.89499999999</v>
      </c>
      <c r="L46" s="84">
        <f t="shared" si="3"/>
        <v>998902.40500000003</v>
      </c>
      <c r="M46" s="86"/>
      <c r="N46" s="67">
        <v>1175179.3</v>
      </c>
      <c r="V46" s="65">
        <f t="shared" si="0"/>
        <v>0</v>
      </c>
      <c r="X46" s="65">
        <f t="shared" si="4"/>
        <v>0</v>
      </c>
    </row>
    <row r="47" spans="2:24" x14ac:dyDescent="0.2">
      <c r="B47" s="80">
        <v>43</v>
      </c>
      <c r="C47" s="81" t="s">
        <v>247</v>
      </c>
      <c r="D47" s="82">
        <v>0.15</v>
      </c>
      <c r="E47" s="83">
        <v>7737.67</v>
      </c>
      <c r="F47" s="85"/>
      <c r="G47" s="85"/>
      <c r="H47" s="85"/>
      <c r="I47" s="85"/>
      <c r="J47" s="85">
        <f t="shared" si="1"/>
        <v>7737.67</v>
      </c>
      <c r="K47" s="85">
        <f t="shared" si="2"/>
        <v>1160.6505</v>
      </c>
      <c r="L47" s="84">
        <f t="shared" si="3"/>
        <v>6577.0195000000003</v>
      </c>
      <c r="M47" s="86"/>
      <c r="N47" s="67">
        <v>7737.67</v>
      </c>
      <c r="V47" s="65">
        <f t="shared" si="0"/>
        <v>0</v>
      </c>
      <c r="X47" s="65">
        <f t="shared" si="4"/>
        <v>0</v>
      </c>
    </row>
    <row r="48" spans="2:24" x14ac:dyDescent="0.2">
      <c r="B48" s="80">
        <v>44</v>
      </c>
      <c r="C48" s="81" t="s">
        <v>248</v>
      </c>
      <c r="D48" s="82">
        <v>0.4</v>
      </c>
      <c r="E48" s="83">
        <v>469358.66</v>
      </c>
      <c r="F48" s="85">
        <v>1225574</v>
      </c>
      <c r="G48" s="84">
        <f>257552-252427</f>
        <v>5125</v>
      </c>
      <c r="H48" s="85">
        <v>82600</v>
      </c>
      <c r="I48" s="85"/>
      <c r="J48" s="85">
        <f t="shared" si="1"/>
        <v>1617457.66</v>
      </c>
      <c r="K48" s="85">
        <f t="shared" si="2"/>
        <v>645958.06400000001</v>
      </c>
      <c r="L48" s="84">
        <f t="shared" si="3"/>
        <v>971499.5959999999</v>
      </c>
      <c r="M48" s="86"/>
      <c r="N48" s="89">
        <v>1620147.66</v>
      </c>
      <c r="O48" s="68">
        <v>8181</v>
      </c>
      <c r="P48" s="68">
        <v>252427</v>
      </c>
      <c r="Q48" s="68">
        <v>82600</v>
      </c>
      <c r="R48" s="89">
        <v>241556</v>
      </c>
      <c r="V48" s="65">
        <f>SUM(N48:O48)+R48-J48</f>
        <v>252427</v>
      </c>
      <c r="X48" s="65">
        <f t="shared" si="4"/>
        <v>1230699</v>
      </c>
    </row>
    <row r="49" spans="2:24" x14ac:dyDescent="0.2">
      <c r="B49" s="80">
        <v>45</v>
      </c>
      <c r="C49" s="81" t="s">
        <v>249</v>
      </c>
      <c r="D49" s="82">
        <v>0.4</v>
      </c>
      <c r="E49" s="83">
        <v>502924.2</v>
      </c>
      <c r="F49" s="85"/>
      <c r="G49" s="84">
        <v>474295</v>
      </c>
      <c r="H49" s="85"/>
      <c r="I49" s="85"/>
      <c r="J49" s="85">
        <f t="shared" si="1"/>
        <v>977219.2</v>
      </c>
      <c r="K49" s="85">
        <f t="shared" si="2"/>
        <v>296028.68000000005</v>
      </c>
      <c r="L49" s="84">
        <f t="shared" si="3"/>
        <v>681190.5199999999</v>
      </c>
      <c r="M49" s="86"/>
      <c r="N49" s="67">
        <v>977219.2</v>
      </c>
      <c r="V49" s="65">
        <f t="shared" ref="V49:V80" si="5">SUM(N49:T49)-J49</f>
        <v>0</v>
      </c>
      <c r="X49" s="65">
        <f t="shared" si="4"/>
        <v>474295</v>
      </c>
    </row>
    <row r="50" spans="2:24" x14ac:dyDescent="0.2">
      <c r="B50" s="80">
        <v>46</v>
      </c>
      <c r="C50" s="81" t="s">
        <v>250</v>
      </c>
      <c r="D50" s="82">
        <v>0.4</v>
      </c>
      <c r="E50" s="83">
        <v>322033.2</v>
      </c>
      <c r="F50" s="85"/>
      <c r="G50" s="84"/>
      <c r="H50" s="85"/>
      <c r="I50" s="85"/>
      <c r="J50" s="85">
        <f t="shared" si="1"/>
        <v>322033.2</v>
      </c>
      <c r="K50" s="85">
        <f t="shared" si="2"/>
        <v>128813.28000000001</v>
      </c>
      <c r="L50" s="84">
        <f t="shared" si="3"/>
        <v>193219.91999999998</v>
      </c>
      <c r="M50" s="86"/>
      <c r="N50" s="67">
        <v>322033.2</v>
      </c>
      <c r="V50" s="65">
        <f t="shared" si="5"/>
        <v>0</v>
      </c>
      <c r="X50" s="65">
        <f t="shared" si="4"/>
        <v>0</v>
      </c>
    </row>
    <row r="51" spans="2:24" x14ac:dyDescent="0.2">
      <c r="B51" s="80">
        <v>47</v>
      </c>
      <c r="C51" s="81" t="s">
        <v>251</v>
      </c>
      <c r="D51" s="82">
        <v>0.4</v>
      </c>
      <c r="E51" s="83">
        <v>115893.72</v>
      </c>
      <c r="F51" s="83"/>
      <c r="G51" s="84"/>
      <c r="H51" s="85"/>
      <c r="I51" s="85"/>
      <c r="J51" s="85">
        <f t="shared" si="1"/>
        <v>115893.72</v>
      </c>
      <c r="K51" s="85">
        <f t="shared" si="2"/>
        <v>46357.488000000005</v>
      </c>
      <c r="L51" s="84">
        <f t="shared" si="3"/>
        <v>69536.231999999989</v>
      </c>
      <c r="M51" s="86"/>
      <c r="N51" s="67">
        <v>115893.72</v>
      </c>
      <c r="V51" s="65">
        <f t="shared" si="5"/>
        <v>0</v>
      </c>
      <c r="X51" s="65">
        <f t="shared" si="4"/>
        <v>0</v>
      </c>
    </row>
    <row r="52" spans="2:24" x14ac:dyDescent="0.2">
      <c r="B52" s="80">
        <v>48</v>
      </c>
      <c r="C52" s="81" t="s">
        <v>252</v>
      </c>
      <c r="D52" s="82">
        <v>0.15</v>
      </c>
      <c r="E52" s="83">
        <v>359819.11</v>
      </c>
      <c r="F52" s="83"/>
      <c r="G52" s="84"/>
      <c r="H52" s="85"/>
      <c r="I52" s="85"/>
      <c r="J52" s="85">
        <f t="shared" si="1"/>
        <v>359819.11</v>
      </c>
      <c r="K52" s="85">
        <f t="shared" si="2"/>
        <v>53972.866499999996</v>
      </c>
      <c r="L52" s="84">
        <f t="shared" si="3"/>
        <v>305846.24349999998</v>
      </c>
      <c r="M52" s="86"/>
      <c r="N52" s="67">
        <v>359819.11</v>
      </c>
      <c r="V52" s="65">
        <f t="shared" si="5"/>
        <v>0</v>
      </c>
      <c r="X52" s="65">
        <f t="shared" si="4"/>
        <v>0</v>
      </c>
    </row>
    <row r="53" spans="2:24" x14ac:dyDescent="0.2">
      <c r="B53" s="80">
        <v>49</v>
      </c>
      <c r="C53" s="81" t="s">
        <v>253</v>
      </c>
      <c r="D53" s="82">
        <v>0.15</v>
      </c>
      <c r="E53" s="83">
        <v>73380.820000000007</v>
      </c>
      <c r="F53" s="85"/>
      <c r="G53" s="85"/>
      <c r="H53" s="85"/>
      <c r="I53" s="85"/>
      <c r="J53" s="85">
        <f t="shared" si="1"/>
        <v>73380.820000000007</v>
      </c>
      <c r="K53" s="85">
        <f t="shared" si="2"/>
        <v>11007.123000000001</v>
      </c>
      <c r="L53" s="84">
        <f t="shared" si="3"/>
        <v>62373.697000000007</v>
      </c>
      <c r="M53" s="86"/>
      <c r="N53" s="67">
        <v>73380.820000000007</v>
      </c>
      <c r="V53" s="65">
        <f t="shared" si="5"/>
        <v>0</v>
      </c>
      <c r="X53" s="65">
        <f t="shared" si="4"/>
        <v>0</v>
      </c>
    </row>
    <row r="54" spans="2:24" x14ac:dyDescent="0.2">
      <c r="B54" s="80">
        <v>50</v>
      </c>
      <c r="C54" s="81" t="s">
        <v>254</v>
      </c>
      <c r="D54" s="82">
        <v>0.15</v>
      </c>
      <c r="E54" s="83">
        <v>1579759.52</v>
      </c>
      <c r="F54" s="85"/>
      <c r="G54" s="85"/>
      <c r="H54" s="85"/>
      <c r="I54" s="85"/>
      <c r="J54" s="85">
        <f t="shared" si="1"/>
        <v>1579759.52</v>
      </c>
      <c r="K54" s="85">
        <f t="shared" si="2"/>
        <v>236963.92799999999</v>
      </c>
      <c r="L54" s="84">
        <f t="shared" si="3"/>
        <v>1342795.5919999999</v>
      </c>
      <c r="M54" s="86"/>
      <c r="N54" s="67">
        <v>1579759.52</v>
      </c>
      <c r="V54" s="65">
        <f t="shared" si="5"/>
        <v>0</v>
      </c>
      <c r="X54" s="65">
        <f t="shared" si="4"/>
        <v>0</v>
      </c>
    </row>
    <row r="55" spans="2:24" x14ac:dyDescent="0.2">
      <c r="B55" s="80">
        <v>51</v>
      </c>
      <c r="C55" s="81" t="s">
        <v>255</v>
      </c>
      <c r="D55" s="82">
        <v>0.15</v>
      </c>
      <c r="E55" s="83">
        <v>65675</v>
      </c>
      <c r="F55" s="85"/>
      <c r="G55" s="85"/>
      <c r="H55" s="85"/>
      <c r="I55" s="85"/>
      <c r="J55" s="85">
        <f t="shared" si="1"/>
        <v>65675</v>
      </c>
      <c r="K55" s="85">
        <f t="shared" si="2"/>
        <v>9851.25</v>
      </c>
      <c r="L55" s="84">
        <f t="shared" si="3"/>
        <v>55823.75</v>
      </c>
      <c r="M55" s="86"/>
      <c r="N55" s="67">
        <v>65675</v>
      </c>
      <c r="V55" s="65">
        <f t="shared" si="5"/>
        <v>0</v>
      </c>
      <c r="X55" s="65">
        <f t="shared" si="4"/>
        <v>0</v>
      </c>
    </row>
    <row r="56" spans="2:24" x14ac:dyDescent="0.2">
      <c r="B56" s="80">
        <v>52</v>
      </c>
      <c r="C56" s="81" t="s">
        <v>256</v>
      </c>
      <c r="D56" s="82">
        <v>0.15</v>
      </c>
      <c r="E56" s="83">
        <v>32998.04</v>
      </c>
      <c r="F56" s="85"/>
      <c r="G56" s="85"/>
      <c r="H56" s="85"/>
      <c r="I56" s="85"/>
      <c r="J56" s="85">
        <f t="shared" si="1"/>
        <v>32998.04</v>
      </c>
      <c r="K56" s="85">
        <f t="shared" si="2"/>
        <v>4949.7060000000001</v>
      </c>
      <c r="L56" s="84">
        <f t="shared" si="3"/>
        <v>28048.334000000003</v>
      </c>
      <c r="M56" s="86"/>
      <c r="N56" s="67">
        <v>32998.04</v>
      </c>
      <c r="V56" s="65">
        <f t="shared" si="5"/>
        <v>0</v>
      </c>
      <c r="X56" s="65">
        <f t="shared" si="4"/>
        <v>0</v>
      </c>
    </row>
    <row r="57" spans="2:24" x14ac:dyDescent="0.2">
      <c r="B57" s="80">
        <v>53</v>
      </c>
      <c r="C57" s="81" t="s">
        <v>257</v>
      </c>
      <c r="D57" s="82">
        <v>0.15</v>
      </c>
      <c r="E57" s="83">
        <v>81773.56</v>
      </c>
      <c r="F57" s="85"/>
      <c r="G57" s="83"/>
      <c r="H57" s="85"/>
      <c r="I57" s="85"/>
      <c r="J57" s="85">
        <f t="shared" si="1"/>
        <v>81773.56</v>
      </c>
      <c r="K57" s="85">
        <f t="shared" si="2"/>
        <v>12266.034</v>
      </c>
      <c r="L57" s="84">
        <f t="shared" si="3"/>
        <v>69507.525999999998</v>
      </c>
      <c r="M57" s="86"/>
      <c r="N57" s="67">
        <v>81773.56</v>
      </c>
      <c r="V57" s="65">
        <f t="shared" si="5"/>
        <v>0</v>
      </c>
      <c r="X57" s="65">
        <f t="shared" si="4"/>
        <v>0</v>
      </c>
    </row>
    <row r="58" spans="2:24" x14ac:dyDescent="0.2">
      <c r="B58" s="80">
        <v>54</v>
      </c>
      <c r="C58" s="81" t="s">
        <v>258</v>
      </c>
      <c r="D58" s="82">
        <v>0.15</v>
      </c>
      <c r="E58" s="83">
        <v>15051.22</v>
      </c>
      <c r="F58" s="85"/>
      <c r="G58" s="85"/>
      <c r="H58" s="85"/>
      <c r="I58" s="85"/>
      <c r="J58" s="85">
        <f t="shared" si="1"/>
        <v>15051.22</v>
      </c>
      <c r="K58" s="85">
        <f t="shared" si="2"/>
        <v>2257.683</v>
      </c>
      <c r="L58" s="84">
        <f t="shared" si="3"/>
        <v>12793.537</v>
      </c>
      <c r="M58" s="86"/>
      <c r="N58" s="67">
        <v>15051.22</v>
      </c>
      <c r="V58" s="65">
        <f t="shared" si="5"/>
        <v>0</v>
      </c>
      <c r="X58" s="65">
        <f t="shared" si="4"/>
        <v>0</v>
      </c>
    </row>
    <row r="59" spans="2:24" x14ac:dyDescent="0.2">
      <c r="B59" s="80">
        <v>55</v>
      </c>
      <c r="C59" s="81" t="s">
        <v>259</v>
      </c>
      <c r="D59" s="82">
        <v>0.15</v>
      </c>
      <c r="E59" s="83">
        <v>122058.77</v>
      </c>
      <c r="F59" s="85"/>
      <c r="G59" s="85"/>
      <c r="H59" s="85"/>
      <c r="I59" s="85"/>
      <c r="J59" s="85">
        <f t="shared" si="1"/>
        <v>122058.77</v>
      </c>
      <c r="K59" s="85">
        <f t="shared" si="2"/>
        <v>18308.815500000001</v>
      </c>
      <c r="L59" s="84">
        <f t="shared" si="3"/>
        <v>103749.95450000001</v>
      </c>
      <c r="M59" s="86"/>
      <c r="N59" s="67">
        <f>68438.22+53620.55</f>
        <v>122058.77</v>
      </c>
      <c r="V59" s="65">
        <f t="shared" si="5"/>
        <v>0</v>
      </c>
      <c r="X59" s="65">
        <f t="shared" si="4"/>
        <v>0</v>
      </c>
    </row>
    <row r="60" spans="2:24" x14ac:dyDescent="0.2">
      <c r="B60" s="80">
        <v>56</v>
      </c>
      <c r="C60" s="81" t="s">
        <v>260</v>
      </c>
      <c r="D60" s="82">
        <v>0.15</v>
      </c>
      <c r="E60" s="83"/>
      <c r="F60" s="85"/>
      <c r="G60" s="85"/>
      <c r="H60" s="85"/>
      <c r="I60" s="85"/>
      <c r="J60" s="85">
        <f t="shared" si="1"/>
        <v>0</v>
      </c>
      <c r="K60" s="85">
        <f t="shared" si="2"/>
        <v>0</v>
      </c>
      <c r="L60" s="84">
        <f t="shared" si="3"/>
        <v>0</v>
      </c>
      <c r="M60" s="86"/>
      <c r="V60" s="65">
        <f t="shared" si="5"/>
        <v>0</v>
      </c>
      <c r="X60" s="65">
        <f t="shared" si="4"/>
        <v>0</v>
      </c>
    </row>
    <row r="61" spans="2:24" x14ac:dyDescent="0.2">
      <c r="B61" s="80">
        <v>57</v>
      </c>
      <c r="C61" s="81" t="s">
        <v>261</v>
      </c>
      <c r="D61" s="82">
        <v>0.15</v>
      </c>
      <c r="E61" s="83">
        <v>1008162.1</v>
      </c>
      <c r="F61" s="85"/>
      <c r="G61" s="83">
        <v>74800</v>
      </c>
      <c r="H61" s="85"/>
      <c r="I61" s="85"/>
      <c r="J61" s="85">
        <f t="shared" si="1"/>
        <v>1082962.1000000001</v>
      </c>
      <c r="K61" s="85">
        <f t="shared" si="2"/>
        <v>156834.315</v>
      </c>
      <c r="L61" s="84">
        <f t="shared" si="3"/>
        <v>926127.78500000015</v>
      </c>
      <c r="M61" s="86"/>
      <c r="N61" s="67">
        <v>1082962.1000000001</v>
      </c>
      <c r="V61" s="65">
        <f t="shared" si="5"/>
        <v>0</v>
      </c>
      <c r="X61" s="65">
        <f t="shared" si="4"/>
        <v>74800</v>
      </c>
    </row>
    <row r="62" spans="2:24" x14ac:dyDescent="0.2">
      <c r="B62" s="80">
        <v>58</v>
      </c>
      <c r="C62" s="81" t="s">
        <v>262</v>
      </c>
      <c r="D62" s="82">
        <v>0.15</v>
      </c>
      <c r="E62" s="83">
        <v>132199.13</v>
      </c>
      <c r="F62" s="85"/>
      <c r="G62" s="83"/>
      <c r="H62" s="85"/>
      <c r="I62" s="85"/>
      <c r="J62" s="85">
        <f t="shared" si="1"/>
        <v>132199.13</v>
      </c>
      <c r="K62" s="85">
        <f t="shared" si="2"/>
        <v>19829.869500000001</v>
      </c>
      <c r="L62" s="84">
        <f t="shared" si="3"/>
        <v>112369.2605</v>
      </c>
      <c r="M62" s="86"/>
      <c r="N62" s="67">
        <v>132199.13</v>
      </c>
      <c r="V62" s="65">
        <f t="shared" si="5"/>
        <v>0</v>
      </c>
      <c r="X62" s="65">
        <f t="shared" si="4"/>
        <v>0</v>
      </c>
    </row>
    <row r="63" spans="2:24" x14ac:dyDescent="0.2">
      <c r="B63" s="80">
        <v>59</v>
      </c>
      <c r="C63" s="81" t="s">
        <v>263</v>
      </c>
      <c r="D63" s="82">
        <v>0.15</v>
      </c>
      <c r="E63" s="83">
        <v>504640.62</v>
      </c>
      <c r="F63" s="85"/>
      <c r="G63" s="83"/>
      <c r="H63" s="85"/>
      <c r="I63" s="85"/>
      <c r="J63" s="85">
        <f t="shared" si="1"/>
        <v>504640.62</v>
      </c>
      <c r="K63" s="85">
        <f t="shared" si="2"/>
        <v>75696.092999999993</v>
      </c>
      <c r="L63" s="84">
        <f t="shared" si="3"/>
        <v>428944.527</v>
      </c>
      <c r="M63" s="86"/>
      <c r="N63" s="67">
        <v>259196.11</v>
      </c>
      <c r="T63" s="67">
        <v>245444.5</v>
      </c>
      <c r="V63" s="65">
        <f t="shared" si="5"/>
        <v>-1.0000000009313226E-2</v>
      </c>
      <c r="X63" s="65">
        <f t="shared" si="4"/>
        <v>0</v>
      </c>
    </row>
    <row r="64" spans="2:24" x14ac:dyDescent="0.2">
      <c r="B64" s="80">
        <v>60</v>
      </c>
      <c r="C64" s="81" t="s">
        <v>264</v>
      </c>
      <c r="D64" s="82">
        <v>0.1</v>
      </c>
      <c r="E64" s="83">
        <v>197177.69</v>
      </c>
      <c r="F64" s="85"/>
      <c r="G64" s="85"/>
      <c r="H64" s="85"/>
      <c r="I64" s="85"/>
      <c r="J64" s="85">
        <f t="shared" si="1"/>
        <v>197177.69</v>
      </c>
      <c r="K64" s="85">
        <f t="shared" si="2"/>
        <v>19717.769</v>
      </c>
      <c r="L64" s="84">
        <f t="shared" si="3"/>
        <v>177459.921</v>
      </c>
      <c r="M64" s="86"/>
      <c r="N64" s="67">
        <v>197177.69</v>
      </c>
      <c r="V64" s="65">
        <f t="shared" si="5"/>
        <v>0</v>
      </c>
      <c r="X64" s="65">
        <f t="shared" si="4"/>
        <v>0</v>
      </c>
    </row>
    <row r="65" spans="2:24" x14ac:dyDescent="0.2">
      <c r="B65" s="80">
        <v>61</v>
      </c>
      <c r="C65" s="90" t="s">
        <v>265</v>
      </c>
      <c r="D65" s="82">
        <v>0.15</v>
      </c>
      <c r="E65" s="83"/>
      <c r="F65" s="85"/>
      <c r="G65" s="85">
        <v>96170</v>
      </c>
      <c r="H65" s="85"/>
      <c r="I65" s="85"/>
      <c r="J65" s="85">
        <f t="shared" si="1"/>
        <v>96170</v>
      </c>
      <c r="K65" s="85">
        <f t="shared" si="2"/>
        <v>7212.75</v>
      </c>
      <c r="L65" s="84">
        <f t="shared" si="3"/>
        <v>88957.25</v>
      </c>
      <c r="M65" s="86"/>
      <c r="N65" s="67">
        <v>96170</v>
      </c>
      <c r="V65" s="65">
        <f t="shared" si="5"/>
        <v>0</v>
      </c>
      <c r="X65" s="65">
        <f t="shared" si="4"/>
        <v>96170</v>
      </c>
    </row>
    <row r="66" spans="2:24" x14ac:dyDescent="0.2">
      <c r="B66" s="80">
        <v>62</v>
      </c>
      <c r="C66" s="81" t="s">
        <v>266</v>
      </c>
      <c r="D66" s="82">
        <v>0.15</v>
      </c>
      <c r="E66" s="83">
        <v>3798.69</v>
      </c>
      <c r="F66" s="85"/>
      <c r="G66" s="85"/>
      <c r="H66" s="85"/>
      <c r="I66" s="85"/>
      <c r="J66" s="85">
        <f t="shared" si="1"/>
        <v>3798.69</v>
      </c>
      <c r="K66" s="85">
        <f t="shared" si="2"/>
        <v>569.80349999999999</v>
      </c>
      <c r="L66" s="84">
        <f t="shared" si="3"/>
        <v>3228.8865000000001</v>
      </c>
      <c r="M66" s="86"/>
      <c r="N66" s="67">
        <v>3798.69</v>
      </c>
      <c r="V66" s="65">
        <f t="shared" si="5"/>
        <v>0</v>
      </c>
      <c r="X66" s="65">
        <f t="shared" si="4"/>
        <v>0</v>
      </c>
    </row>
    <row r="67" spans="2:24" x14ac:dyDescent="0.2">
      <c r="B67" s="80">
        <v>63</v>
      </c>
      <c r="C67" s="81" t="s">
        <v>267</v>
      </c>
      <c r="D67" s="82">
        <v>0.15</v>
      </c>
      <c r="E67" s="83">
        <v>28976.28</v>
      </c>
      <c r="F67" s="85"/>
      <c r="G67" s="85">
        <v>24150</v>
      </c>
      <c r="H67" s="85"/>
      <c r="I67" s="85"/>
      <c r="J67" s="85">
        <f t="shared" si="1"/>
        <v>53126.28</v>
      </c>
      <c r="K67" s="85">
        <f t="shared" si="2"/>
        <v>6157.692</v>
      </c>
      <c r="L67" s="84">
        <f t="shared" si="3"/>
        <v>46968.587999999996</v>
      </c>
      <c r="M67" s="86"/>
      <c r="N67" s="67">
        <v>53126.28</v>
      </c>
      <c r="V67" s="65">
        <f t="shared" si="5"/>
        <v>0</v>
      </c>
      <c r="X67" s="65">
        <f t="shared" si="4"/>
        <v>24150</v>
      </c>
    </row>
    <row r="68" spans="2:24" x14ac:dyDescent="0.2">
      <c r="B68" s="80">
        <v>64</v>
      </c>
      <c r="C68" s="81" t="s">
        <v>268</v>
      </c>
      <c r="D68" s="82">
        <v>0.15</v>
      </c>
      <c r="E68" s="83">
        <v>376628.07</v>
      </c>
      <c r="F68" s="85"/>
      <c r="G68" s="85"/>
      <c r="H68" s="85"/>
      <c r="I68" s="85"/>
      <c r="J68" s="85">
        <f t="shared" si="1"/>
        <v>376628.07</v>
      </c>
      <c r="K68" s="85">
        <f t="shared" si="2"/>
        <v>56494.210500000001</v>
      </c>
      <c r="L68" s="84">
        <f t="shared" si="3"/>
        <v>320133.85950000002</v>
      </c>
      <c r="M68" s="86"/>
      <c r="N68" s="67">
        <v>376628.07</v>
      </c>
      <c r="V68" s="65">
        <f t="shared" si="5"/>
        <v>0</v>
      </c>
      <c r="X68" s="65">
        <f t="shared" si="4"/>
        <v>0</v>
      </c>
    </row>
    <row r="69" spans="2:24" x14ac:dyDescent="0.2">
      <c r="B69" s="80">
        <v>65</v>
      </c>
      <c r="C69" s="81" t="s">
        <v>269</v>
      </c>
      <c r="D69" s="82">
        <v>0.15</v>
      </c>
      <c r="E69" s="83">
        <v>54075.02</v>
      </c>
      <c r="F69" s="85">
        <v>131600</v>
      </c>
      <c r="G69" s="85">
        <v>93324</v>
      </c>
      <c r="H69" s="85"/>
      <c r="I69" s="85"/>
      <c r="J69" s="85">
        <f t="shared" si="1"/>
        <v>278999.02</v>
      </c>
      <c r="K69" s="85">
        <f t="shared" si="2"/>
        <v>34850.553</v>
      </c>
      <c r="L69" s="84">
        <f t="shared" si="3"/>
        <v>244148.467</v>
      </c>
      <c r="M69" s="86"/>
      <c r="N69" s="67">
        <v>278999.02</v>
      </c>
      <c r="V69" s="65">
        <f t="shared" si="5"/>
        <v>0</v>
      </c>
      <c r="X69" s="65">
        <f t="shared" si="4"/>
        <v>224924</v>
      </c>
    </row>
    <row r="70" spans="2:24" x14ac:dyDescent="0.2">
      <c r="B70" s="80">
        <v>66</v>
      </c>
      <c r="C70" s="81" t="s">
        <v>270</v>
      </c>
      <c r="D70" s="82">
        <v>0.4</v>
      </c>
      <c r="E70" s="83">
        <v>339.03</v>
      </c>
      <c r="F70" s="85"/>
      <c r="G70" s="85"/>
      <c r="H70" s="85"/>
      <c r="I70" s="85"/>
      <c r="J70" s="85">
        <f t="shared" si="1"/>
        <v>339.03</v>
      </c>
      <c r="K70" s="85">
        <f t="shared" si="2"/>
        <v>135.61199999999999</v>
      </c>
      <c r="L70" s="84">
        <f t="shared" si="3"/>
        <v>203.41799999999998</v>
      </c>
      <c r="M70" s="86"/>
      <c r="N70" s="67">
        <v>339.03</v>
      </c>
      <c r="V70" s="65">
        <f t="shared" si="5"/>
        <v>0</v>
      </c>
      <c r="X70" s="65">
        <f t="shared" ref="X70:X116" si="6">+F70+G70</f>
        <v>0</v>
      </c>
    </row>
    <row r="71" spans="2:24" x14ac:dyDescent="0.2">
      <c r="B71" s="80">
        <v>67</v>
      </c>
      <c r="C71" s="81" t="s">
        <v>271</v>
      </c>
      <c r="D71" s="82">
        <v>0.15</v>
      </c>
      <c r="E71" s="83">
        <v>21860.1</v>
      </c>
      <c r="F71" s="85"/>
      <c r="G71" s="85"/>
      <c r="H71" s="85"/>
      <c r="I71" s="85"/>
      <c r="J71" s="85">
        <f t="shared" si="1"/>
        <v>21860.1</v>
      </c>
      <c r="K71" s="85">
        <f t="shared" si="2"/>
        <v>3279.0149999999999</v>
      </c>
      <c r="L71" s="84">
        <f t="shared" si="3"/>
        <v>18581.084999999999</v>
      </c>
      <c r="M71" s="86"/>
      <c r="N71" s="67">
        <v>21860.1</v>
      </c>
      <c r="V71" s="65">
        <f t="shared" si="5"/>
        <v>0</v>
      </c>
      <c r="X71" s="65">
        <f t="shared" si="6"/>
        <v>0</v>
      </c>
    </row>
    <row r="72" spans="2:24" x14ac:dyDescent="0.2">
      <c r="B72" s="80">
        <v>68</v>
      </c>
      <c r="C72" s="87" t="s">
        <v>272</v>
      </c>
      <c r="D72" s="82">
        <v>0.15</v>
      </c>
      <c r="E72" s="83">
        <v>998.11</v>
      </c>
      <c r="F72" s="85"/>
      <c r="G72" s="85"/>
      <c r="H72" s="85"/>
      <c r="I72" s="85"/>
      <c r="J72" s="85">
        <f t="shared" si="1"/>
        <v>998.11</v>
      </c>
      <c r="K72" s="85">
        <f t="shared" si="2"/>
        <v>149.7165</v>
      </c>
      <c r="L72" s="84">
        <f t="shared" si="3"/>
        <v>848.39350000000002</v>
      </c>
      <c r="M72" s="86"/>
      <c r="N72" s="67">
        <v>998.11</v>
      </c>
      <c r="V72" s="65">
        <f t="shared" si="5"/>
        <v>0</v>
      </c>
      <c r="X72" s="65">
        <f t="shared" si="6"/>
        <v>0</v>
      </c>
    </row>
    <row r="73" spans="2:24" x14ac:dyDescent="0.2">
      <c r="B73" s="80">
        <v>69</v>
      </c>
      <c r="C73" s="81" t="s">
        <v>273</v>
      </c>
      <c r="D73" s="82">
        <v>0.15</v>
      </c>
      <c r="E73" s="83">
        <v>57681.72</v>
      </c>
      <c r="F73" s="85"/>
      <c r="G73" s="85"/>
      <c r="H73" s="85"/>
      <c r="I73" s="85"/>
      <c r="J73" s="85">
        <f t="shared" si="1"/>
        <v>57681.72</v>
      </c>
      <c r="K73" s="85">
        <f t="shared" si="2"/>
        <v>8652.2579999999998</v>
      </c>
      <c r="L73" s="84">
        <f t="shared" si="3"/>
        <v>49029.462</v>
      </c>
      <c r="M73" s="86"/>
      <c r="N73" s="67">
        <v>57681.72</v>
      </c>
      <c r="V73" s="65">
        <f t="shared" si="5"/>
        <v>0</v>
      </c>
      <c r="X73" s="65">
        <f t="shared" si="6"/>
        <v>0</v>
      </c>
    </row>
    <row r="74" spans="2:24" x14ac:dyDescent="0.2">
      <c r="B74" s="80">
        <v>70</v>
      </c>
      <c r="C74" s="81" t="s">
        <v>274</v>
      </c>
      <c r="D74" s="82">
        <v>0.15</v>
      </c>
      <c r="E74" s="83">
        <v>3131.45</v>
      </c>
      <c r="F74" s="85"/>
      <c r="G74" s="85"/>
      <c r="H74" s="85"/>
      <c r="I74" s="85"/>
      <c r="J74" s="85">
        <f t="shared" si="1"/>
        <v>3131.45</v>
      </c>
      <c r="K74" s="85">
        <f t="shared" si="2"/>
        <v>469.71749999999997</v>
      </c>
      <c r="L74" s="84">
        <f t="shared" si="3"/>
        <v>2661.7325000000001</v>
      </c>
      <c r="M74" s="86"/>
      <c r="N74" s="67">
        <v>3131.45</v>
      </c>
      <c r="V74" s="65">
        <f t="shared" si="5"/>
        <v>0</v>
      </c>
      <c r="X74" s="65">
        <f t="shared" si="6"/>
        <v>0</v>
      </c>
    </row>
    <row r="75" spans="2:24" x14ac:dyDescent="0.2">
      <c r="B75" s="80">
        <v>71</v>
      </c>
      <c r="C75" s="81" t="s">
        <v>275</v>
      </c>
      <c r="D75" s="82">
        <v>0.15</v>
      </c>
      <c r="E75" s="83">
        <v>138750</v>
      </c>
      <c r="F75" s="85"/>
      <c r="G75" s="85"/>
      <c r="H75" s="85"/>
      <c r="I75" s="85"/>
      <c r="J75" s="85">
        <f t="shared" ref="J75:J115" si="7">E75+F75+G75-H75</f>
        <v>138750</v>
      </c>
      <c r="K75" s="85">
        <f t="shared" ref="K75:K115" si="8">(E75+F75-H75)*D75+(G75*D75/2)</f>
        <v>20812.5</v>
      </c>
      <c r="L75" s="84">
        <f t="shared" ref="L75:L115" si="9">J75-K75</f>
        <v>117937.5</v>
      </c>
      <c r="M75" s="86"/>
      <c r="N75" s="67">
        <v>138750</v>
      </c>
      <c r="V75" s="65">
        <f t="shared" si="5"/>
        <v>0</v>
      </c>
      <c r="X75" s="65">
        <f t="shared" si="6"/>
        <v>0</v>
      </c>
    </row>
    <row r="76" spans="2:24" x14ac:dyDescent="0.2">
      <c r="B76" s="80">
        <v>72</v>
      </c>
      <c r="C76" s="81" t="s">
        <v>276</v>
      </c>
      <c r="D76" s="82">
        <v>0.15</v>
      </c>
      <c r="E76" s="83">
        <v>583928.93000000005</v>
      </c>
      <c r="F76" s="85"/>
      <c r="G76" s="83"/>
      <c r="H76" s="85"/>
      <c r="I76" s="85"/>
      <c r="J76" s="85">
        <f t="shared" si="7"/>
        <v>583928.93000000005</v>
      </c>
      <c r="K76" s="85">
        <f t="shared" si="8"/>
        <v>87589.339500000002</v>
      </c>
      <c r="L76" s="84">
        <f t="shared" si="9"/>
        <v>496339.59050000005</v>
      </c>
      <c r="M76" s="86"/>
      <c r="N76" s="67">
        <v>532928.93000000005</v>
      </c>
      <c r="T76" s="67">
        <v>51000</v>
      </c>
      <c r="V76" s="65">
        <f t="shared" si="5"/>
        <v>0</v>
      </c>
      <c r="X76" s="65">
        <f t="shared" si="6"/>
        <v>0</v>
      </c>
    </row>
    <row r="77" spans="2:24" x14ac:dyDescent="0.2">
      <c r="B77" s="80">
        <v>73</v>
      </c>
      <c r="C77" s="81" t="s">
        <v>277</v>
      </c>
      <c r="D77" s="82">
        <v>0.15</v>
      </c>
      <c r="E77" s="83">
        <v>112478.81</v>
      </c>
      <c r="F77" s="85"/>
      <c r="G77" s="85"/>
      <c r="H77" s="85"/>
      <c r="I77" s="85"/>
      <c r="J77" s="85">
        <f t="shared" si="7"/>
        <v>112478.81</v>
      </c>
      <c r="K77" s="85">
        <f t="shared" si="8"/>
        <v>16871.821499999998</v>
      </c>
      <c r="L77" s="84">
        <f t="shared" si="9"/>
        <v>95606.988500000007</v>
      </c>
      <c r="M77" s="86"/>
      <c r="N77" s="67">
        <v>112478.81</v>
      </c>
      <c r="V77" s="65">
        <f t="shared" si="5"/>
        <v>0</v>
      </c>
      <c r="X77" s="65">
        <f t="shared" si="6"/>
        <v>0</v>
      </c>
    </row>
    <row r="78" spans="2:24" x14ac:dyDescent="0.2">
      <c r="B78" s="80">
        <v>74</v>
      </c>
      <c r="C78" s="81" t="s">
        <v>278</v>
      </c>
      <c r="D78" s="82">
        <v>0.15</v>
      </c>
      <c r="E78" s="83">
        <v>182363.61</v>
      </c>
      <c r="F78" s="85"/>
      <c r="G78" s="85"/>
      <c r="H78" s="85"/>
      <c r="I78" s="85"/>
      <c r="J78" s="85">
        <f t="shared" si="7"/>
        <v>182363.61</v>
      </c>
      <c r="K78" s="85">
        <f t="shared" si="8"/>
        <v>27354.541499999996</v>
      </c>
      <c r="L78" s="84">
        <f t="shared" si="9"/>
        <v>155009.06849999999</v>
      </c>
      <c r="M78" s="86"/>
      <c r="N78" s="67">
        <v>182363.61</v>
      </c>
      <c r="V78" s="65">
        <f t="shared" si="5"/>
        <v>0</v>
      </c>
      <c r="X78" s="65">
        <f t="shared" si="6"/>
        <v>0</v>
      </c>
    </row>
    <row r="79" spans="2:24" x14ac:dyDescent="0.2">
      <c r="B79" s="80">
        <v>75</v>
      </c>
      <c r="C79" s="81" t="s">
        <v>279</v>
      </c>
      <c r="D79" s="82">
        <v>0.15</v>
      </c>
      <c r="E79" s="83">
        <v>14411.67</v>
      </c>
      <c r="F79" s="85"/>
      <c r="G79" s="85"/>
      <c r="H79" s="85"/>
      <c r="I79" s="85"/>
      <c r="J79" s="85">
        <f t="shared" si="7"/>
        <v>14411.67</v>
      </c>
      <c r="K79" s="85">
        <f t="shared" si="8"/>
        <v>2161.7505000000001</v>
      </c>
      <c r="L79" s="84">
        <f t="shared" si="9"/>
        <v>12249.9195</v>
      </c>
      <c r="M79" s="86"/>
      <c r="N79" s="67">
        <v>14411.67</v>
      </c>
      <c r="V79" s="65">
        <f t="shared" si="5"/>
        <v>0</v>
      </c>
      <c r="X79" s="65">
        <f t="shared" si="6"/>
        <v>0</v>
      </c>
    </row>
    <row r="80" spans="2:24" x14ac:dyDescent="0.2">
      <c r="B80" s="80">
        <v>76</v>
      </c>
      <c r="C80" s="81" t="s">
        <v>280</v>
      </c>
      <c r="D80" s="82">
        <v>0.15</v>
      </c>
      <c r="E80" s="83">
        <v>3769.69</v>
      </c>
      <c r="F80" s="85"/>
      <c r="G80" s="85"/>
      <c r="H80" s="85"/>
      <c r="I80" s="85"/>
      <c r="J80" s="85">
        <f t="shared" si="7"/>
        <v>3769.69</v>
      </c>
      <c r="K80" s="85">
        <f t="shared" si="8"/>
        <v>565.45349999999996</v>
      </c>
      <c r="L80" s="84">
        <f t="shared" si="9"/>
        <v>3204.2365</v>
      </c>
      <c r="M80" s="86"/>
      <c r="N80" s="67">
        <v>3769.69</v>
      </c>
      <c r="V80" s="65">
        <f t="shared" si="5"/>
        <v>0</v>
      </c>
      <c r="X80" s="65">
        <f t="shared" si="6"/>
        <v>0</v>
      </c>
    </row>
    <row r="81" spans="2:24" x14ac:dyDescent="0.2">
      <c r="B81" s="80">
        <v>77</v>
      </c>
      <c r="C81" s="81" t="s">
        <v>281</v>
      </c>
      <c r="D81" s="82">
        <v>0.15</v>
      </c>
      <c r="E81" s="83">
        <v>96236.84</v>
      </c>
      <c r="F81" s="85"/>
      <c r="G81" s="85"/>
      <c r="H81" s="85"/>
      <c r="I81" s="85"/>
      <c r="J81" s="85">
        <f t="shared" si="7"/>
        <v>96236.84</v>
      </c>
      <c r="K81" s="85">
        <f t="shared" si="8"/>
        <v>14435.526</v>
      </c>
      <c r="L81" s="84">
        <f t="shared" si="9"/>
        <v>81801.313999999998</v>
      </c>
      <c r="M81" s="86"/>
      <c r="N81" s="67">
        <v>96236.84</v>
      </c>
      <c r="V81" s="65">
        <f t="shared" ref="V81:V112" si="10">SUM(N81:T81)-J81</f>
        <v>0</v>
      </c>
      <c r="X81" s="65">
        <f t="shared" si="6"/>
        <v>0</v>
      </c>
    </row>
    <row r="82" spans="2:24" x14ac:dyDescent="0.2">
      <c r="B82" s="80">
        <v>78</v>
      </c>
      <c r="C82" s="81" t="s">
        <v>282</v>
      </c>
      <c r="D82" s="82">
        <v>0.15</v>
      </c>
      <c r="E82" s="83">
        <v>540386.89</v>
      </c>
      <c r="F82" s="85"/>
      <c r="G82" s="84"/>
      <c r="H82" s="85"/>
      <c r="I82" s="85"/>
      <c r="J82" s="85">
        <f t="shared" si="7"/>
        <v>540386.89</v>
      </c>
      <c r="K82" s="85">
        <f t="shared" si="8"/>
        <v>81058.033500000005</v>
      </c>
      <c r="L82" s="84">
        <f t="shared" si="9"/>
        <v>459328.85649999999</v>
      </c>
      <c r="M82" s="86"/>
      <c r="N82" s="67">
        <v>540386.89</v>
      </c>
      <c r="V82" s="65">
        <f t="shared" si="10"/>
        <v>0</v>
      </c>
      <c r="X82" s="65">
        <f t="shared" si="6"/>
        <v>0</v>
      </c>
    </row>
    <row r="83" spans="2:24" x14ac:dyDescent="0.2">
      <c r="B83" s="80">
        <v>79</v>
      </c>
      <c r="C83" s="81" t="s">
        <v>283</v>
      </c>
      <c r="D83" s="82">
        <v>0.15</v>
      </c>
      <c r="E83" s="83">
        <v>69485.08</v>
      </c>
      <c r="F83" s="85"/>
      <c r="G83" s="85"/>
      <c r="H83" s="85"/>
      <c r="I83" s="85"/>
      <c r="J83" s="85">
        <f t="shared" si="7"/>
        <v>69485.08</v>
      </c>
      <c r="K83" s="85">
        <f t="shared" si="8"/>
        <v>10422.762000000001</v>
      </c>
      <c r="L83" s="84">
        <f t="shared" si="9"/>
        <v>59062.317999999999</v>
      </c>
      <c r="M83" s="86"/>
      <c r="N83" s="67">
        <v>69485.08</v>
      </c>
      <c r="V83" s="65">
        <f t="shared" si="10"/>
        <v>0</v>
      </c>
      <c r="X83" s="65">
        <f t="shared" si="6"/>
        <v>0</v>
      </c>
    </row>
    <row r="84" spans="2:24" x14ac:dyDescent="0.2">
      <c r="B84" s="80">
        <v>80</v>
      </c>
      <c r="C84" s="81" t="s">
        <v>284</v>
      </c>
      <c r="D84" s="82">
        <v>0.15</v>
      </c>
      <c r="E84" s="83">
        <v>824236.85</v>
      </c>
      <c r="F84" s="85"/>
      <c r="G84" s="85"/>
      <c r="H84" s="85"/>
      <c r="I84" s="85"/>
      <c r="J84" s="85">
        <f t="shared" si="7"/>
        <v>824236.85</v>
      </c>
      <c r="K84" s="85">
        <f t="shared" si="8"/>
        <v>123635.5275</v>
      </c>
      <c r="L84" s="84">
        <f t="shared" si="9"/>
        <v>700601.32250000001</v>
      </c>
      <c r="M84" s="86"/>
      <c r="N84" s="67">
        <v>824236.85</v>
      </c>
      <c r="V84" s="65">
        <f t="shared" si="10"/>
        <v>0</v>
      </c>
      <c r="X84" s="65">
        <f t="shared" si="6"/>
        <v>0</v>
      </c>
    </row>
    <row r="85" spans="2:24" x14ac:dyDescent="0.2">
      <c r="B85" s="80">
        <v>81</v>
      </c>
      <c r="C85" s="81" t="s">
        <v>285</v>
      </c>
      <c r="D85" s="82">
        <v>0.15</v>
      </c>
      <c r="E85" s="83">
        <v>577038.76</v>
      </c>
      <c r="F85" s="85"/>
      <c r="G85" s="85"/>
      <c r="H85" s="85"/>
      <c r="I85" s="85"/>
      <c r="J85" s="85">
        <f t="shared" si="7"/>
        <v>577038.76</v>
      </c>
      <c r="K85" s="85">
        <f t="shared" si="8"/>
        <v>86555.813999999998</v>
      </c>
      <c r="L85" s="84">
        <f t="shared" si="9"/>
        <v>490482.946</v>
      </c>
      <c r="M85" s="86"/>
      <c r="N85" s="67">
        <v>577038.76</v>
      </c>
      <c r="V85" s="65">
        <f t="shared" si="10"/>
        <v>0</v>
      </c>
      <c r="X85" s="65">
        <f t="shared" si="6"/>
        <v>0</v>
      </c>
    </row>
    <row r="86" spans="2:24" x14ac:dyDescent="0.2">
      <c r="B86" s="80">
        <v>82</v>
      </c>
      <c r="C86" s="81" t="s">
        <v>286</v>
      </c>
      <c r="D86" s="82">
        <v>0.15</v>
      </c>
      <c r="E86" s="83">
        <v>221897.14</v>
      </c>
      <c r="F86" s="85"/>
      <c r="G86" s="85"/>
      <c r="H86" s="85"/>
      <c r="I86" s="85"/>
      <c r="J86" s="85">
        <f t="shared" si="7"/>
        <v>221897.14</v>
      </c>
      <c r="K86" s="85">
        <f t="shared" si="8"/>
        <v>33284.571000000004</v>
      </c>
      <c r="L86" s="84">
        <f t="shared" si="9"/>
        <v>188612.56900000002</v>
      </c>
      <c r="M86" s="86"/>
      <c r="N86" s="67">
        <v>221897.14</v>
      </c>
      <c r="V86" s="65">
        <f t="shared" si="10"/>
        <v>0</v>
      </c>
      <c r="X86" s="65">
        <f t="shared" si="6"/>
        <v>0</v>
      </c>
    </row>
    <row r="87" spans="2:24" x14ac:dyDescent="0.2">
      <c r="B87" s="80">
        <v>83</v>
      </c>
      <c r="C87" s="81" t="s">
        <v>287</v>
      </c>
      <c r="D87" s="82">
        <v>0.15</v>
      </c>
      <c r="E87" s="83">
        <v>431979.07</v>
      </c>
      <c r="F87" s="85"/>
      <c r="G87" s="85"/>
      <c r="H87" s="85"/>
      <c r="I87" s="85"/>
      <c r="J87" s="85">
        <f t="shared" si="7"/>
        <v>431979.07</v>
      </c>
      <c r="K87" s="85">
        <f t="shared" si="8"/>
        <v>64796.860499999995</v>
      </c>
      <c r="L87" s="84">
        <f t="shared" si="9"/>
        <v>367182.2095</v>
      </c>
      <c r="M87" s="86"/>
      <c r="N87" s="67">
        <v>431979.07</v>
      </c>
      <c r="V87" s="65">
        <f t="shared" si="10"/>
        <v>0</v>
      </c>
      <c r="X87" s="65">
        <f t="shared" si="6"/>
        <v>0</v>
      </c>
    </row>
    <row r="88" spans="2:24" x14ac:dyDescent="0.2">
      <c r="B88" s="80">
        <v>84</v>
      </c>
      <c r="C88" s="81" t="s">
        <v>288</v>
      </c>
      <c r="D88" s="82">
        <v>0.15</v>
      </c>
      <c r="E88" s="83">
        <v>147647.67000000001</v>
      </c>
      <c r="F88" s="85"/>
      <c r="G88" s="85"/>
      <c r="H88" s="85"/>
      <c r="I88" s="85"/>
      <c r="J88" s="85">
        <f t="shared" si="7"/>
        <v>147647.67000000001</v>
      </c>
      <c r="K88" s="85">
        <f t="shared" si="8"/>
        <v>22147.1505</v>
      </c>
      <c r="L88" s="84">
        <f t="shared" si="9"/>
        <v>125500.51950000001</v>
      </c>
      <c r="M88" s="86"/>
      <c r="N88" s="67">
        <v>147647.67000000001</v>
      </c>
      <c r="V88" s="65">
        <f t="shared" si="10"/>
        <v>0</v>
      </c>
      <c r="X88" s="65">
        <f t="shared" si="6"/>
        <v>0</v>
      </c>
    </row>
    <row r="89" spans="2:24" x14ac:dyDescent="0.2">
      <c r="B89" s="80">
        <v>85</v>
      </c>
      <c r="C89" s="81" t="s">
        <v>289</v>
      </c>
      <c r="D89" s="82">
        <v>0.15</v>
      </c>
      <c r="E89" s="83">
        <v>0</v>
      </c>
      <c r="F89" s="85"/>
      <c r="G89" s="85"/>
      <c r="H89" s="85"/>
      <c r="I89" s="85"/>
      <c r="J89" s="85">
        <f t="shared" si="7"/>
        <v>0</v>
      </c>
      <c r="K89" s="85">
        <f t="shared" si="8"/>
        <v>0</v>
      </c>
      <c r="L89" s="84">
        <f t="shared" si="9"/>
        <v>0</v>
      </c>
      <c r="M89" s="86"/>
      <c r="V89" s="65">
        <f t="shared" si="10"/>
        <v>0</v>
      </c>
      <c r="X89" s="65">
        <f t="shared" si="6"/>
        <v>0</v>
      </c>
    </row>
    <row r="90" spans="2:24" x14ac:dyDescent="0.2">
      <c r="B90" s="80">
        <v>86</v>
      </c>
      <c r="C90" s="81" t="s">
        <v>290</v>
      </c>
      <c r="D90" s="82">
        <v>0.15</v>
      </c>
      <c r="E90" s="83">
        <v>97642.81</v>
      </c>
      <c r="F90" s="85"/>
      <c r="G90" s="85"/>
      <c r="H90" s="85"/>
      <c r="I90" s="85"/>
      <c r="J90" s="85">
        <f t="shared" si="7"/>
        <v>97642.81</v>
      </c>
      <c r="K90" s="85">
        <f t="shared" si="8"/>
        <v>14646.421499999999</v>
      </c>
      <c r="L90" s="84">
        <f t="shared" si="9"/>
        <v>82996.388500000001</v>
      </c>
      <c r="M90" s="86"/>
      <c r="N90" s="67">
        <v>97642.81</v>
      </c>
      <c r="V90" s="65">
        <f t="shared" si="10"/>
        <v>0</v>
      </c>
      <c r="X90" s="65">
        <f t="shared" si="6"/>
        <v>0</v>
      </c>
    </row>
    <row r="91" spans="2:24" x14ac:dyDescent="0.2">
      <c r="B91" s="80">
        <v>87</v>
      </c>
      <c r="C91" s="81" t="s">
        <v>291</v>
      </c>
      <c r="D91" s="82">
        <v>0.15</v>
      </c>
      <c r="E91" s="83">
        <v>3093830.26</v>
      </c>
      <c r="F91" s="83"/>
      <c r="G91" s="85"/>
      <c r="H91" s="85"/>
      <c r="I91" s="85"/>
      <c r="J91" s="85">
        <f t="shared" si="7"/>
        <v>3093830.26</v>
      </c>
      <c r="K91" s="85">
        <f t="shared" si="8"/>
        <v>464074.53899999993</v>
      </c>
      <c r="L91" s="84">
        <f t="shared" si="9"/>
        <v>2629755.7209999999</v>
      </c>
      <c r="M91" s="86"/>
      <c r="N91" s="67">
        <v>3093830.26</v>
      </c>
      <c r="V91" s="65">
        <f t="shared" si="10"/>
        <v>0</v>
      </c>
      <c r="X91" s="65">
        <f t="shared" si="6"/>
        <v>0</v>
      </c>
    </row>
    <row r="92" spans="2:24" x14ac:dyDescent="0.2">
      <c r="B92" s="80">
        <v>88</v>
      </c>
      <c r="C92" s="81" t="s">
        <v>292</v>
      </c>
      <c r="D92" s="82">
        <v>0.15</v>
      </c>
      <c r="E92" s="83">
        <v>172973.8</v>
      </c>
      <c r="F92" s="85"/>
      <c r="G92" s="85"/>
      <c r="H92" s="85"/>
      <c r="I92" s="85"/>
      <c r="J92" s="85">
        <f t="shared" si="7"/>
        <v>172973.8</v>
      </c>
      <c r="K92" s="85">
        <f t="shared" si="8"/>
        <v>25946.069999999996</v>
      </c>
      <c r="L92" s="84">
        <f t="shared" si="9"/>
        <v>147027.72999999998</v>
      </c>
      <c r="M92" s="86"/>
      <c r="N92" s="67">
        <v>172973.8</v>
      </c>
      <c r="V92" s="65">
        <f t="shared" si="10"/>
        <v>0</v>
      </c>
      <c r="X92" s="65">
        <f t="shared" si="6"/>
        <v>0</v>
      </c>
    </row>
    <row r="93" spans="2:24" x14ac:dyDescent="0.2">
      <c r="B93" s="80">
        <v>89</v>
      </c>
      <c r="C93" s="81" t="s">
        <v>293</v>
      </c>
      <c r="D93" s="82">
        <v>0.15</v>
      </c>
      <c r="E93" s="83">
        <v>95671.66</v>
      </c>
      <c r="F93" s="85"/>
      <c r="G93" s="85"/>
      <c r="H93" s="85"/>
      <c r="I93" s="85"/>
      <c r="J93" s="85">
        <f t="shared" si="7"/>
        <v>95671.66</v>
      </c>
      <c r="K93" s="85">
        <f t="shared" si="8"/>
        <v>14350.749</v>
      </c>
      <c r="L93" s="84">
        <f t="shared" si="9"/>
        <v>81320.911000000007</v>
      </c>
      <c r="M93" s="86"/>
      <c r="N93" s="67">
        <v>95671.66</v>
      </c>
      <c r="V93" s="65">
        <f t="shared" si="10"/>
        <v>0</v>
      </c>
      <c r="X93" s="65">
        <f t="shared" si="6"/>
        <v>0</v>
      </c>
    </row>
    <row r="94" spans="2:24" x14ac:dyDescent="0.2">
      <c r="B94" s="80">
        <v>90</v>
      </c>
      <c r="C94" s="81" t="s">
        <v>294</v>
      </c>
      <c r="D94" s="82">
        <v>0.15</v>
      </c>
      <c r="E94" s="83">
        <v>131808.60999999999</v>
      </c>
      <c r="F94" s="85"/>
      <c r="G94" s="85"/>
      <c r="H94" s="85"/>
      <c r="I94" s="85"/>
      <c r="J94" s="85">
        <f t="shared" si="7"/>
        <v>131808.60999999999</v>
      </c>
      <c r="K94" s="85">
        <f t="shared" si="8"/>
        <v>19771.291499999996</v>
      </c>
      <c r="L94" s="84">
        <f t="shared" si="9"/>
        <v>112037.31849999999</v>
      </c>
      <c r="M94" s="86"/>
      <c r="N94" s="67">
        <v>131808.60999999999</v>
      </c>
      <c r="V94" s="65">
        <f t="shared" si="10"/>
        <v>0</v>
      </c>
      <c r="X94" s="65">
        <f t="shared" si="6"/>
        <v>0</v>
      </c>
    </row>
    <row r="95" spans="2:24" x14ac:dyDescent="0.2">
      <c r="B95" s="80">
        <v>91</v>
      </c>
      <c r="C95" s="81" t="s">
        <v>295</v>
      </c>
      <c r="D95" s="82">
        <v>0.15</v>
      </c>
      <c r="E95" s="83">
        <v>438415.08</v>
      </c>
      <c r="F95" s="85"/>
      <c r="G95" s="85"/>
      <c r="H95" s="85"/>
      <c r="I95" s="85"/>
      <c r="J95" s="85">
        <f t="shared" si="7"/>
        <v>438415.08</v>
      </c>
      <c r="K95" s="85">
        <f t="shared" si="8"/>
        <v>65762.262000000002</v>
      </c>
      <c r="L95" s="84">
        <f t="shared" si="9"/>
        <v>372652.81800000003</v>
      </c>
      <c r="M95" s="86"/>
      <c r="N95" s="67">
        <v>438415.08</v>
      </c>
      <c r="V95" s="65">
        <f t="shared" si="10"/>
        <v>0</v>
      </c>
      <c r="X95" s="65">
        <f t="shared" si="6"/>
        <v>0</v>
      </c>
    </row>
    <row r="96" spans="2:24" x14ac:dyDescent="0.2">
      <c r="B96" s="80">
        <v>92</v>
      </c>
      <c r="C96" s="81" t="s">
        <v>296</v>
      </c>
      <c r="D96" s="82">
        <v>0.15</v>
      </c>
      <c r="E96" s="83">
        <v>83811.12</v>
      </c>
      <c r="F96" s="85"/>
      <c r="G96" s="85"/>
      <c r="H96" s="85"/>
      <c r="I96" s="85"/>
      <c r="J96" s="85">
        <f t="shared" si="7"/>
        <v>83811.12</v>
      </c>
      <c r="K96" s="85">
        <f t="shared" si="8"/>
        <v>12571.668</v>
      </c>
      <c r="L96" s="84">
        <f t="shared" si="9"/>
        <v>71239.45199999999</v>
      </c>
      <c r="M96" s="86"/>
      <c r="N96" s="67">
        <v>83811.12</v>
      </c>
      <c r="V96" s="65">
        <f t="shared" si="10"/>
        <v>0</v>
      </c>
      <c r="X96" s="65">
        <f t="shared" si="6"/>
        <v>0</v>
      </c>
    </row>
    <row r="97" spans="2:24" x14ac:dyDescent="0.2">
      <c r="B97" s="80">
        <v>93</v>
      </c>
      <c r="C97" s="81" t="s">
        <v>297</v>
      </c>
      <c r="D97" s="82">
        <v>0.15</v>
      </c>
      <c r="E97" s="83">
        <v>166778.46</v>
      </c>
      <c r="F97" s="85"/>
      <c r="G97" s="85"/>
      <c r="H97" s="85"/>
      <c r="I97" s="85"/>
      <c r="J97" s="85">
        <f t="shared" si="7"/>
        <v>166778.46</v>
      </c>
      <c r="K97" s="85">
        <f t="shared" si="8"/>
        <v>25016.768999999997</v>
      </c>
      <c r="L97" s="84">
        <f t="shared" si="9"/>
        <v>141761.69099999999</v>
      </c>
      <c r="M97" s="86"/>
      <c r="N97" s="91">
        <v>166778.46</v>
      </c>
      <c r="V97" s="65">
        <f t="shared" si="10"/>
        <v>0</v>
      </c>
      <c r="X97" s="65">
        <f t="shared" si="6"/>
        <v>0</v>
      </c>
    </row>
    <row r="98" spans="2:24" x14ac:dyDescent="0.2">
      <c r="B98" s="80">
        <v>94</v>
      </c>
      <c r="C98" s="81" t="s">
        <v>298</v>
      </c>
      <c r="D98" s="82">
        <v>0.15</v>
      </c>
      <c r="E98" s="83">
        <v>166778.46</v>
      </c>
      <c r="F98" s="85"/>
      <c r="G98" s="85"/>
      <c r="H98" s="85"/>
      <c r="I98" s="85"/>
      <c r="J98" s="85">
        <f t="shared" si="7"/>
        <v>166778.46</v>
      </c>
      <c r="K98" s="85">
        <f t="shared" si="8"/>
        <v>25016.768999999997</v>
      </c>
      <c r="L98" s="84">
        <f t="shared" si="9"/>
        <v>141761.69099999999</v>
      </c>
      <c r="M98" s="86"/>
      <c r="N98" s="91">
        <v>166778.46</v>
      </c>
      <c r="V98" s="65">
        <f t="shared" si="10"/>
        <v>0</v>
      </c>
      <c r="X98" s="65">
        <f t="shared" si="6"/>
        <v>0</v>
      </c>
    </row>
    <row r="99" spans="2:24" x14ac:dyDescent="0.2">
      <c r="B99" s="80">
        <v>95</v>
      </c>
      <c r="C99" s="81" t="s">
        <v>299</v>
      </c>
      <c r="D99" s="82">
        <v>0.15</v>
      </c>
      <c r="E99" s="83">
        <v>258889.84</v>
      </c>
      <c r="F99" s="85"/>
      <c r="G99" s="85"/>
      <c r="H99" s="85"/>
      <c r="I99" s="85"/>
      <c r="J99" s="85">
        <f t="shared" si="7"/>
        <v>258889.84</v>
      </c>
      <c r="K99" s="85">
        <f t="shared" si="8"/>
        <v>38833.475999999995</v>
      </c>
      <c r="L99" s="84">
        <f t="shared" si="9"/>
        <v>220056.364</v>
      </c>
      <c r="M99" s="86"/>
      <c r="N99" s="67">
        <v>258889.84</v>
      </c>
      <c r="V99" s="65">
        <f t="shared" si="10"/>
        <v>0</v>
      </c>
      <c r="X99" s="65">
        <f t="shared" si="6"/>
        <v>0</v>
      </c>
    </row>
    <row r="100" spans="2:24" x14ac:dyDescent="0.2">
      <c r="B100" s="80">
        <v>96</v>
      </c>
      <c r="C100" s="81" t="s">
        <v>300</v>
      </c>
      <c r="D100" s="82">
        <v>0.15</v>
      </c>
      <c r="E100" s="83">
        <v>23478.99</v>
      </c>
      <c r="F100" s="85"/>
      <c r="G100" s="85"/>
      <c r="H100" s="85"/>
      <c r="I100" s="85"/>
      <c r="J100" s="85">
        <f t="shared" si="7"/>
        <v>23478.99</v>
      </c>
      <c r="K100" s="85">
        <f t="shared" si="8"/>
        <v>3521.8485000000001</v>
      </c>
      <c r="L100" s="84">
        <f t="shared" si="9"/>
        <v>19957.141500000002</v>
      </c>
      <c r="M100" s="86"/>
      <c r="N100" s="67">
        <v>23478.99</v>
      </c>
      <c r="V100" s="65">
        <f t="shared" si="10"/>
        <v>0</v>
      </c>
      <c r="X100" s="65">
        <f t="shared" si="6"/>
        <v>0</v>
      </c>
    </row>
    <row r="101" spans="2:24" x14ac:dyDescent="0.2">
      <c r="B101" s="80">
        <v>97</v>
      </c>
      <c r="C101" s="81" t="s">
        <v>301</v>
      </c>
      <c r="D101" s="82">
        <v>0.15</v>
      </c>
      <c r="E101" s="83">
        <v>2017.01</v>
      </c>
      <c r="F101" s="85"/>
      <c r="G101" s="85"/>
      <c r="H101" s="85"/>
      <c r="I101" s="85"/>
      <c r="J101" s="85">
        <f t="shared" si="7"/>
        <v>2017.01</v>
      </c>
      <c r="K101" s="85">
        <f t="shared" si="8"/>
        <v>302.55149999999998</v>
      </c>
      <c r="L101" s="84">
        <f t="shared" si="9"/>
        <v>1714.4585</v>
      </c>
      <c r="M101" s="86"/>
      <c r="N101" s="67">
        <v>2017.01</v>
      </c>
      <c r="V101" s="65">
        <f t="shared" si="10"/>
        <v>0</v>
      </c>
      <c r="X101" s="65">
        <f t="shared" si="6"/>
        <v>0</v>
      </c>
    </row>
    <row r="102" spans="2:24" x14ac:dyDescent="0.2">
      <c r="B102" s="80">
        <v>98</v>
      </c>
      <c r="C102" s="81" t="s">
        <v>302</v>
      </c>
      <c r="D102" s="82">
        <v>0.15</v>
      </c>
      <c r="E102" s="83">
        <v>100226.6</v>
      </c>
      <c r="F102" s="85"/>
      <c r="G102" s="85"/>
      <c r="H102" s="85"/>
      <c r="I102" s="85"/>
      <c r="J102" s="85">
        <f t="shared" si="7"/>
        <v>100226.6</v>
      </c>
      <c r="K102" s="85">
        <f t="shared" si="8"/>
        <v>15033.99</v>
      </c>
      <c r="L102" s="84">
        <f t="shared" si="9"/>
        <v>85192.61</v>
      </c>
      <c r="M102" s="86"/>
      <c r="N102" s="67">
        <v>100226.6</v>
      </c>
      <c r="V102" s="65">
        <f t="shared" si="10"/>
        <v>0</v>
      </c>
      <c r="X102" s="65">
        <f t="shared" si="6"/>
        <v>0</v>
      </c>
    </row>
    <row r="103" spans="2:24" x14ac:dyDescent="0.2">
      <c r="B103" s="80">
        <v>99</v>
      </c>
      <c r="C103" s="81" t="s">
        <v>303</v>
      </c>
      <c r="D103" s="82">
        <v>0.15</v>
      </c>
      <c r="E103" s="83">
        <v>85693.28</v>
      </c>
      <c r="F103" s="85"/>
      <c r="G103" s="85"/>
      <c r="H103" s="85"/>
      <c r="I103" s="85"/>
      <c r="J103" s="85">
        <f t="shared" si="7"/>
        <v>85693.28</v>
      </c>
      <c r="K103" s="85">
        <f t="shared" si="8"/>
        <v>12853.992</v>
      </c>
      <c r="L103" s="84">
        <f t="shared" si="9"/>
        <v>72839.288</v>
      </c>
      <c r="M103" s="86"/>
      <c r="N103" s="67">
        <v>85693.28</v>
      </c>
      <c r="V103" s="65">
        <f t="shared" si="10"/>
        <v>0</v>
      </c>
      <c r="X103" s="65">
        <f t="shared" si="6"/>
        <v>0</v>
      </c>
    </row>
    <row r="104" spans="2:24" x14ac:dyDescent="0.2">
      <c r="B104" s="80">
        <v>100</v>
      </c>
      <c r="C104" s="81" t="s">
        <v>304</v>
      </c>
      <c r="D104" s="82">
        <v>0.15</v>
      </c>
      <c r="E104" s="83">
        <v>126056.91</v>
      </c>
      <c r="F104" s="85"/>
      <c r="G104" s="85"/>
      <c r="H104" s="85"/>
      <c r="I104" s="85"/>
      <c r="J104" s="85">
        <f t="shared" si="7"/>
        <v>126056.91</v>
      </c>
      <c r="K104" s="85">
        <f t="shared" si="8"/>
        <v>18908.536499999998</v>
      </c>
      <c r="L104" s="84">
        <f t="shared" si="9"/>
        <v>107148.3735</v>
      </c>
      <c r="M104" s="86"/>
      <c r="N104" s="67">
        <v>126056.91</v>
      </c>
      <c r="V104" s="65">
        <f t="shared" si="10"/>
        <v>0</v>
      </c>
      <c r="X104" s="65">
        <f t="shared" si="6"/>
        <v>0</v>
      </c>
    </row>
    <row r="105" spans="2:24" x14ac:dyDescent="0.2">
      <c r="B105" s="80">
        <v>101</v>
      </c>
      <c r="C105" s="81" t="s">
        <v>305</v>
      </c>
      <c r="D105" s="82">
        <v>0.15</v>
      </c>
      <c r="E105" s="83">
        <v>1333005.94</v>
      </c>
      <c r="F105" s="85"/>
      <c r="G105" s="85"/>
      <c r="H105" s="85"/>
      <c r="I105" s="85"/>
      <c r="J105" s="85">
        <f t="shared" si="7"/>
        <v>1333005.94</v>
      </c>
      <c r="K105" s="85">
        <f t="shared" si="8"/>
        <v>199950.89099999997</v>
      </c>
      <c r="L105" s="84">
        <f t="shared" si="9"/>
        <v>1133055.0489999999</v>
      </c>
      <c r="M105" s="86"/>
      <c r="N105" s="67">
        <v>1333005.94</v>
      </c>
      <c r="V105" s="65">
        <f t="shared" si="10"/>
        <v>0</v>
      </c>
      <c r="X105" s="65">
        <f t="shared" si="6"/>
        <v>0</v>
      </c>
    </row>
    <row r="106" spans="2:24" x14ac:dyDescent="0.2">
      <c r="B106" s="80">
        <v>102</v>
      </c>
      <c r="C106" s="81" t="s">
        <v>306</v>
      </c>
      <c r="D106" s="82">
        <v>0.15</v>
      </c>
      <c r="E106" s="83">
        <v>234565.44</v>
      </c>
      <c r="F106" s="85"/>
      <c r="G106" s="85"/>
      <c r="H106" s="85"/>
      <c r="I106" s="85"/>
      <c r="J106" s="85">
        <f t="shared" si="7"/>
        <v>234565.44</v>
      </c>
      <c r="K106" s="85">
        <f t="shared" si="8"/>
        <v>35184.815999999999</v>
      </c>
      <c r="L106" s="84">
        <f t="shared" si="9"/>
        <v>199380.62400000001</v>
      </c>
      <c r="M106" s="86"/>
      <c r="N106" s="67">
        <v>234565.44</v>
      </c>
      <c r="V106" s="65">
        <f t="shared" si="10"/>
        <v>0</v>
      </c>
      <c r="X106" s="65">
        <f t="shared" si="6"/>
        <v>0</v>
      </c>
    </row>
    <row r="107" spans="2:24" x14ac:dyDescent="0.2">
      <c r="B107" s="80">
        <v>103</v>
      </c>
      <c r="C107" s="81" t="s">
        <v>307</v>
      </c>
      <c r="D107" s="82">
        <v>0.15</v>
      </c>
      <c r="E107" s="83">
        <v>522540.65</v>
      </c>
      <c r="F107" s="85"/>
      <c r="G107" s="85"/>
      <c r="H107" s="85"/>
      <c r="I107" s="85"/>
      <c r="J107" s="85">
        <f t="shared" si="7"/>
        <v>522540.65</v>
      </c>
      <c r="K107" s="85">
        <f t="shared" si="8"/>
        <v>78381.097500000003</v>
      </c>
      <c r="L107" s="84">
        <f t="shared" si="9"/>
        <v>444159.55249999999</v>
      </c>
      <c r="M107" s="86"/>
      <c r="N107" s="67">
        <v>522540.65</v>
      </c>
      <c r="V107" s="65">
        <f t="shared" si="10"/>
        <v>0</v>
      </c>
      <c r="X107" s="65">
        <f t="shared" si="6"/>
        <v>0</v>
      </c>
    </row>
    <row r="108" spans="2:24" x14ac:dyDescent="0.2">
      <c r="B108" s="80">
        <v>104</v>
      </c>
      <c r="C108" s="81" t="s">
        <v>308</v>
      </c>
      <c r="D108" s="82">
        <v>0.15</v>
      </c>
      <c r="E108" s="83">
        <v>288622.61</v>
      </c>
      <c r="F108" s="85"/>
      <c r="G108" s="85"/>
      <c r="H108" s="85"/>
      <c r="I108" s="85"/>
      <c r="J108" s="85">
        <f t="shared" si="7"/>
        <v>288622.61</v>
      </c>
      <c r="K108" s="85">
        <f t="shared" si="8"/>
        <v>43293.391499999998</v>
      </c>
      <c r="L108" s="84">
        <f t="shared" si="9"/>
        <v>245329.21849999999</v>
      </c>
      <c r="M108" s="86"/>
      <c r="N108" s="67">
        <v>288622.61</v>
      </c>
      <c r="V108" s="65">
        <f t="shared" si="10"/>
        <v>0</v>
      </c>
      <c r="X108" s="65">
        <f t="shared" si="6"/>
        <v>0</v>
      </c>
    </row>
    <row r="109" spans="2:24" x14ac:dyDescent="0.2">
      <c r="B109" s="80">
        <v>105</v>
      </c>
      <c r="C109" s="81" t="s">
        <v>309</v>
      </c>
      <c r="D109" s="82">
        <v>0.15</v>
      </c>
      <c r="E109" s="83">
        <v>62512.53</v>
      </c>
      <c r="F109" s="85"/>
      <c r="G109" s="85"/>
      <c r="H109" s="85"/>
      <c r="I109" s="85"/>
      <c r="J109" s="85">
        <f t="shared" si="7"/>
        <v>62512.53</v>
      </c>
      <c r="K109" s="85">
        <f t="shared" si="8"/>
        <v>9376.8794999999991</v>
      </c>
      <c r="L109" s="84">
        <f t="shared" si="9"/>
        <v>53135.650500000003</v>
      </c>
      <c r="M109" s="86"/>
      <c r="N109" s="67">
        <v>62512.53</v>
      </c>
      <c r="V109" s="65">
        <f t="shared" si="10"/>
        <v>0</v>
      </c>
      <c r="X109" s="65">
        <f t="shared" si="6"/>
        <v>0</v>
      </c>
    </row>
    <row r="110" spans="2:24" x14ac:dyDescent="0.2">
      <c r="B110" s="80">
        <v>106</v>
      </c>
      <c r="C110" s="81" t="s">
        <v>310</v>
      </c>
      <c r="D110" s="82">
        <v>0.15</v>
      </c>
      <c r="E110" s="83">
        <v>108996.21</v>
      </c>
      <c r="F110" s="85"/>
      <c r="G110" s="85"/>
      <c r="H110" s="85"/>
      <c r="I110" s="85"/>
      <c r="J110" s="85">
        <f t="shared" si="7"/>
        <v>108996.21</v>
      </c>
      <c r="K110" s="85">
        <f t="shared" si="8"/>
        <v>16349.431500000001</v>
      </c>
      <c r="L110" s="84">
        <f t="shared" si="9"/>
        <v>92646.7785</v>
      </c>
      <c r="M110" s="86"/>
      <c r="N110" s="67">
        <v>108996.21</v>
      </c>
      <c r="V110" s="65">
        <f t="shared" si="10"/>
        <v>0</v>
      </c>
      <c r="X110" s="65">
        <f t="shared" si="6"/>
        <v>0</v>
      </c>
    </row>
    <row r="111" spans="2:24" x14ac:dyDescent="0.2">
      <c r="B111" s="80">
        <v>107</v>
      </c>
      <c r="C111" s="81" t="s">
        <v>311</v>
      </c>
      <c r="D111" s="82">
        <v>0.15</v>
      </c>
      <c r="E111" s="83">
        <v>393175.92</v>
      </c>
      <c r="F111" s="85"/>
      <c r="G111" s="85"/>
      <c r="H111" s="85"/>
      <c r="I111" s="85"/>
      <c r="J111" s="85">
        <f t="shared" si="7"/>
        <v>393175.92</v>
      </c>
      <c r="K111" s="85">
        <f t="shared" si="8"/>
        <v>58976.387999999992</v>
      </c>
      <c r="L111" s="84">
        <f t="shared" si="9"/>
        <v>334199.53200000001</v>
      </c>
      <c r="M111" s="86"/>
      <c r="N111" s="67">
        <v>393175.92</v>
      </c>
      <c r="V111" s="65">
        <f t="shared" si="10"/>
        <v>0</v>
      </c>
      <c r="X111" s="65">
        <f t="shared" si="6"/>
        <v>0</v>
      </c>
    </row>
    <row r="112" spans="2:24" x14ac:dyDescent="0.2">
      <c r="B112" s="80">
        <v>108</v>
      </c>
      <c r="C112" s="81" t="s">
        <v>312</v>
      </c>
      <c r="D112" s="82">
        <v>0.15</v>
      </c>
      <c r="E112" s="83">
        <v>239482.01</v>
      </c>
      <c r="F112" s="85"/>
      <c r="G112" s="83"/>
      <c r="H112" s="85"/>
      <c r="I112" s="85"/>
      <c r="J112" s="85">
        <f t="shared" si="7"/>
        <v>239482.01</v>
      </c>
      <c r="K112" s="85">
        <f t="shared" si="8"/>
        <v>35922.301500000001</v>
      </c>
      <c r="L112" s="84">
        <f t="shared" si="9"/>
        <v>203559.70850000001</v>
      </c>
      <c r="M112" s="86"/>
      <c r="N112" s="67">
        <v>239482.01</v>
      </c>
      <c r="V112" s="65">
        <f t="shared" si="10"/>
        <v>0</v>
      </c>
      <c r="X112" s="65">
        <f t="shared" si="6"/>
        <v>0</v>
      </c>
    </row>
    <row r="113" spans="2:24" x14ac:dyDescent="0.2">
      <c r="B113" s="80">
        <v>109</v>
      </c>
      <c r="C113" s="81" t="s">
        <v>313</v>
      </c>
      <c r="D113" s="82">
        <v>0.1</v>
      </c>
      <c r="E113" s="83">
        <v>138082.04999999999</v>
      </c>
      <c r="F113" s="85"/>
      <c r="G113" s="85"/>
      <c r="H113" s="85"/>
      <c r="I113" s="85"/>
      <c r="J113" s="85">
        <f t="shared" si="7"/>
        <v>138082.04999999999</v>
      </c>
      <c r="K113" s="85">
        <f t="shared" si="8"/>
        <v>13808.205</v>
      </c>
      <c r="L113" s="84">
        <f t="shared" si="9"/>
        <v>124273.84499999999</v>
      </c>
      <c r="M113" s="86"/>
      <c r="N113" s="67">
        <v>138082.04999999999</v>
      </c>
      <c r="V113" s="65">
        <f t="shared" ref="V113:V116" si="11">SUM(N113:T113)-J113</f>
        <v>0</v>
      </c>
      <c r="X113" s="65">
        <f t="shared" si="6"/>
        <v>0</v>
      </c>
    </row>
    <row r="114" spans="2:24" x14ac:dyDescent="0.2">
      <c r="B114" s="80">
        <v>110</v>
      </c>
      <c r="C114" s="81" t="s">
        <v>314</v>
      </c>
      <c r="D114" s="82">
        <v>0.15</v>
      </c>
      <c r="E114" s="83">
        <v>19873</v>
      </c>
      <c r="F114" s="85"/>
      <c r="G114" s="85"/>
      <c r="H114" s="85"/>
      <c r="I114" s="85"/>
      <c r="J114" s="85">
        <f t="shared" si="7"/>
        <v>19873</v>
      </c>
      <c r="K114" s="85">
        <f t="shared" si="8"/>
        <v>2980.95</v>
      </c>
      <c r="L114" s="84">
        <f t="shared" si="9"/>
        <v>16892.05</v>
      </c>
      <c r="M114" s="86"/>
      <c r="R114" s="67">
        <v>19873</v>
      </c>
      <c r="V114" s="65">
        <f t="shared" si="11"/>
        <v>0</v>
      </c>
      <c r="X114" s="65">
        <f t="shared" si="6"/>
        <v>0</v>
      </c>
    </row>
    <row r="115" spans="2:24" x14ac:dyDescent="0.2">
      <c r="B115" s="80">
        <v>111</v>
      </c>
      <c r="C115" s="81" t="s">
        <v>315</v>
      </c>
      <c r="D115" s="82">
        <v>0.15</v>
      </c>
      <c r="E115" s="65"/>
      <c r="F115" s="85"/>
      <c r="G115" s="83">
        <v>41300</v>
      </c>
      <c r="H115" s="85"/>
      <c r="I115" s="85"/>
      <c r="J115" s="85">
        <f t="shared" si="7"/>
        <v>41300</v>
      </c>
      <c r="K115" s="85">
        <f t="shared" si="8"/>
        <v>3097.5</v>
      </c>
      <c r="L115" s="84">
        <f t="shared" si="9"/>
        <v>38202.5</v>
      </c>
      <c r="M115" s="86"/>
      <c r="N115" s="67">
        <v>41300</v>
      </c>
      <c r="V115" s="65">
        <f t="shared" si="11"/>
        <v>0</v>
      </c>
      <c r="X115" s="65">
        <f t="shared" si="6"/>
        <v>41300</v>
      </c>
    </row>
    <row r="116" spans="2:24" x14ac:dyDescent="0.2">
      <c r="B116" s="92"/>
      <c r="C116" s="81"/>
      <c r="D116" s="93"/>
      <c r="E116" s="83"/>
      <c r="F116" s="85"/>
      <c r="G116" s="85"/>
      <c r="H116" s="85"/>
      <c r="I116" s="85"/>
      <c r="J116" s="85"/>
      <c r="K116" s="85"/>
      <c r="L116" s="84"/>
      <c r="M116" s="86"/>
      <c r="S116" s="89"/>
      <c r="T116" s="89"/>
      <c r="U116" s="89"/>
      <c r="V116" s="65">
        <f t="shared" si="11"/>
        <v>0</v>
      </c>
      <c r="X116" s="65">
        <f t="shared" si="6"/>
        <v>0</v>
      </c>
    </row>
    <row r="117" spans="2:24" s="69" customFormat="1" ht="12.75" thickBot="1" x14ac:dyDescent="0.25">
      <c r="B117" s="94"/>
      <c r="C117" s="80" t="s">
        <v>316</v>
      </c>
      <c r="D117" s="95"/>
      <c r="E117" s="113">
        <f>SUM(E5:E116)</f>
        <v>399943356.23000002</v>
      </c>
      <c r="F117" s="113">
        <f t="shared" ref="F117:L117" si="12">SUM(F5:F116)</f>
        <v>18634914.210000001</v>
      </c>
      <c r="G117" s="113">
        <f t="shared" si="12"/>
        <v>28517905.300000004</v>
      </c>
      <c r="H117" s="113">
        <f t="shared" si="12"/>
        <v>134277.83000000002</v>
      </c>
      <c r="I117" s="113">
        <f t="shared" si="12"/>
        <v>0</v>
      </c>
      <c r="J117" s="113">
        <f t="shared" si="12"/>
        <v>446961897.90999991</v>
      </c>
      <c r="K117" s="113">
        <f t="shared" si="12"/>
        <v>23886425.545000002</v>
      </c>
      <c r="L117" s="113">
        <f t="shared" si="12"/>
        <v>423075472.36500031</v>
      </c>
      <c r="M117" s="96"/>
      <c r="N117" s="97">
        <f>SUM(N5:N116)</f>
        <v>422508130.66999984</v>
      </c>
      <c r="O117" s="97">
        <f t="shared" ref="O117:Q117" si="13">SUM(O5:O116)</f>
        <v>2673208</v>
      </c>
      <c r="P117" s="97">
        <f t="shared" si="13"/>
        <v>252427</v>
      </c>
      <c r="Q117" s="97">
        <f t="shared" si="13"/>
        <v>82600</v>
      </c>
      <c r="R117" s="97">
        <f>SUM(R5:R116)</f>
        <v>21658019.240000002</v>
      </c>
      <c r="S117" s="97">
        <f t="shared" ref="S117:T117" si="14">SUM(S5:S116)</f>
        <v>0</v>
      </c>
      <c r="T117" s="97">
        <f t="shared" si="14"/>
        <v>374967</v>
      </c>
      <c r="U117" s="111"/>
      <c r="V117" s="112">
        <f>SUM(V5:V116)</f>
        <v>252426.99999999045</v>
      </c>
      <c r="X117" s="112">
        <f>SUM(X5:X116)</f>
        <v>47152819.510000005</v>
      </c>
    </row>
    <row r="118" spans="2:24" ht="12.75" thickTop="1" x14ac:dyDescent="0.2">
      <c r="E118" s="65"/>
      <c r="X118" s="65"/>
    </row>
    <row r="119" spans="2:24" x14ac:dyDescent="0.2">
      <c r="D119" s="99"/>
      <c r="E119" s="65"/>
      <c r="G119" s="65">
        <f>+F117+G117</f>
        <v>47152819.510000005</v>
      </c>
      <c r="X119" s="65"/>
    </row>
    <row r="120" spans="2:24" x14ac:dyDescent="0.2">
      <c r="D120" s="99"/>
      <c r="E120" s="65"/>
      <c r="G120" s="65">
        <f>+'Fixed Asset Schedule FY 2022-23'!F122</f>
        <v>47405246.510000005</v>
      </c>
      <c r="X120" s="65"/>
    </row>
    <row r="121" spans="2:24" ht="12.75" thickBot="1" x14ac:dyDescent="0.25">
      <c r="D121" s="99"/>
      <c r="E121" s="65"/>
      <c r="F121" s="73" t="s">
        <v>189</v>
      </c>
      <c r="G121" s="112">
        <f>+G119-G120</f>
        <v>-252427</v>
      </c>
      <c r="X121" s="65"/>
    </row>
    <row r="122" spans="2:24" ht="12.75" thickTop="1" x14ac:dyDescent="0.2">
      <c r="D122" s="99"/>
      <c r="E122" s="65"/>
      <c r="X122" s="65"/>
    </row>
    <row r="123" spans="2:24" x14ac:dyDescent="0.2">
      <c r="D123" s="99"/>
      <c r="E123" s="65"/>
      <c r="X123" s="65"/>
    </row>
    <row r="124" spans="2:24" x14ac:dyDescent="0.2">
      <c r="D124" s="99"/>
      <c r="E124" s="65"/>
      <c r="X124" s="65"/>
    </row>
    <row r="125" spans="2:24" x14ac:dyDescent="0.2">
      <c r="D125" s="99"/>
      <c r="E125" s="65"/>
      <c r="X125" s="65"/>
    </row>
    <row r="126" spans="2:24" x14ac:dyDescent="0.2">
      <c r="D126" s="99"/>
      <c r="E126" s="65"/>
      <c r="X126" s="65"/>
    </row>
    <row r="127" spans="2:24" x14ac:dyDescent="0.2">
      <c r="D127" s="99"/>
      <c r="E127" s="65"/>
    </row>
    <row r="128" spans="2:24" x14ac:dyDescent="0.2">
      <c r="D128" s="99"/>
      <c r="E128" s="65"/>
    </row>
    <row r="129" spans="4:6" x14ac:dyDescent="0.2">
      <c r="D129" s="99"/>
      <c r="E129" s="65"/>
    </row>
    <row r="130" spans="4:6" x14ac:dyDescent="0.2">
      <c r="D130" s="99"/>
      <c r="E130" s="65"/>
    </row>
    <row r="131" spans="4:6" x14ac:dyDescent="0.2">
      <c r="D131" s="99"/>
      <c r="E131" s="65"/>
    </row>
    <row r="132" spans="4:6" x14ac:dyDescent="0.2">
      <c r="D132" s="99"/>
      <c r="E132" s="65"/>
    </row>
    <row r="133" spans="4:6" x14ac:dyDescent="0.2">
      <c r="D133" s="99"/>
      <c r="E133" s="65"/>
    </row>
    <row r="134" spans="4:6" x14ac:dyDescent="0.2">
      <c r="D134" s="99"/>
      <c r="E134" s="65"/>
    </row>
    <row r="135" spans="4:6" x14ac:dyDescent="0.2">
      <c r="D135" s="99"/>
      <c r="E135" s="65"/>
    </row>
    <row r="136" spans="4:6" x14ac:dyDescent="0.2">
      <c r="D136" s="99"/>
      <c r="E136" s="65"/>
    </row>
    <row r="137" spans="4:6" x14ac:dyDescent="0.2">
      <c r="D137" s="99"/>
      <c r="E137" s="65"/>
    </row>
    <row r="138" spans="4:6" x14ac:dyDescent="0.2">
      <c r="D138" s="99"/>
      <c r="E138" s="65"/>
    </row>
    <row r="139" spans="4:6" x14ac:dyDescent="0.2">
      <c r="D139" s="99"/>
      <c r="E139" s="65"/>
    </row>
    <row r="140" spans="4:6" x14ac:dyDescent="0.2">
      <c r="D140" s="99"/>
      <c r="E140" s="65"/>
    </row>
    <row r="141" spans="4:6" x14ac:dyDescent="0.2">
      <c r="D141" s="99"/>
      <c r="E141" s="65"/>
    </row>
    <row r="142" spans="4:6" x14ac:dyDescent="0.2">
      <c r="D142" s="99"/>
      <c r="E142" s="65"/>
    </row>
    <row r="143" spans="4:6" x14ac:dyDescent="0.2">
      <c r="D143" s="99"/>
      <c r="E143" s="65"/>
    </row>
    <row r="144" spans="4:6" x14ac:dyDescent="0.2">
      <c r="E144" s="65"/>
      <c r="F144" s="102"/>
    </row>
    <row r="145" spans="4:5" x14ac:dyDescent="0.2">
      <c r="D145" s="99"/>
      <c r="E145" s="65"/>
    </row>
    <row r="146" spans="4:5" x14ac:dyDescent="0.2">
      <c r="D146" s="99"/>
      <c r="E146" s="65"/>
    </row>
    <row r="147" spans="4:5" x14ac:dyDescent="0.2">
      <c r="D147" s="99"/>
      <c r="E147" s="65"/>
    </row>
    <row r="148" spans="4:5" x14ac:dyDescent="0.2">
      <c r="D148" s="99"/>
      <c r="E148" s="65"/>
    </row>
    <row r="149" spans="4:5" x14ac:dyDescent="0.2">
      <c r="D149" s="99"/>
      <c r="E149" s="65"/>
    </row>
    <row r="150" spans="4:5" x14ac:dyDescent="0.2">
      <c r="D150" s="99"/>
      <c r="E150" s="65"/>
    </row>
    <row r="151" spans="4:5" x14ac:dyDescent="0.2">
      <c r="D151" s="99"/>
      <c r="E151" s="65"/>
    </row>
    <row r="152" spans="4:5" x14ac:dyDescent="0.2">
      <c r="D152" s="99"/>
      <c r="E152" s="65"/>
    </row>
    <row r="153" spans="4:5" x14ac:dyDescent="0.2">
      <c r="D153" s="99"/>
      <c r="E153" s="65"/>
    </row>
    <row r="154" spans="4:5" x14ac:dyDescent="0.2">
      <c r="D154" s="99"/>
      <c r="E154" s="65"/>
    </row>
    <row r="155" spans="4:5" x14ac:dyDescent="0.2">
      <c r="D155" s="99"/>
      <c r="E155" s="65"/>
    </row>
    <row r="156" spans="4:5" x14ac:dyDescent="0.2">
      <c r="D156" s="99"/>
      <c r="E156" s="65"/>
    </row>
    <row r="157" spans="4:5" x14ac:dyDescent="0.2">
      <c r="D157" s="99"/>
      <c r="E157" s="65"/>
    </row>
    <row r="158" spans="4:5" x14ac:dyDescent="0.2">
      <c r="D158" s="99"/>
      <c r="E158" s="65"/>
    </row>
    <row r="159" spans="4:5" x14ac:dyDescent="0.2">
      <c r="D159" s="99"/>
      <c r="E159" s="65"/>
    </row>
    <row r="160" spans="4:5" x14ac:dyDescent="0.2">
      <c r="D160" s="99"/>
      <c r="E160" s="65"/>
    </row>
    <row r="161" spans="4:5" x14ac:dyDescent="0.2">
      <c r="D161" s="99"/>
      <c r="E161" s="65"/>
    </row>
    <row r="162" spans="4:5" x14ac:dyDescent="0.2">
      <c r="D162" s="99"/>
      <c r="E162" s="65"/>
    </row>
    <row r="163" spans="4:5" x14ac:dyDescent="0.2">
      <c r="D163" s="99"/>
      <c r="E163" s="65"/>
    </row>
    <row r="164" spans="4:5" x14ac:dyDescent="0.2">
      <c r="D164" s="99"/>
      <c r="E164" s="65"/>
    </row>
    <row r="165" spans="4:5" x14ac:dyDescent="0.2">
      <c r="D165" s="99"/>
      <c r="E165" s="65"/>
    </row>
    <row r="166" spans="4:5" x14ac:dyDescent="0.2">
      <c r="D166" s="99"/>
      <c r="E166" s="65"/>
    </row>
    <row r="167" spans="4:5" x14ac:dyDescent="0.2">
      <c r="D167" s="99"/>
      <c r="E167" s="65"/>
    </row>
    <row r="168" spans="4:5" x14ac:dyDescent="0.2">
      <c r="D168" s="99"/>
      <c r="E168" s="65"/>
    </row>
    <row r="169" spans="4:5" x14ac:dyDescent="0.2">
      <c r="D169" s="99"/>
      <c r="E169" s="65"/>
    </row>
    <row r="170" spans="4:5" x14ac:dyDescent="0.2">
      <c r="D170" s="99"/>
      <c r="E170" s="65"/>
    </row>
    <row r="171" spans="4:5" x14ac:dyDescent="0.2">
      <c r="D171" s="99"/>
      <c r="E171" s="65"/>
    </row>
    <row r="172" spans="4:5" x14ac:dyDescent="0.2">
      <c r="D172" s="99"/>
      <c r="E172" s="65"/>
    </row>
    <row r="173" spans="4:5" x14ac:dyDescent="0.2">
      <c r="D173" s="99"/>
      <c r="E173" s="65"/>
    </row>
    <row r="174" spans="4:5" x14ac:dyDescent="0.2">
      <c r="D174" s="99"/>
      <c r="E174" s="65"/>
    </row>
    <row r="175" spans="4:5" x14ac:dyDescent="0.2">
      <c r="D175" s="99"/>
      <c r="E175" s="65"/>
    </row>
    <row r="176" spans="4:5" x14ac:dyDescent="0.2">
      <c r="D176" s="99"/>
      <c r="E176" s="65"/>
    </row>
    <row r="177" spans="4:5" x14ac:dyDescent="0.2">
      <c r="D177" s="99"/>
      <c r="E177" s="65"/>
    </row>
    <row r="178" spans="4:5" x14ac:dyDescent="0.2">
      <c r="D178" s="99"/>
      <c r="E178" s="65"/>
    </row>
    <row r="179" spans="4:5" x14ac:dyDescent="0.2">
      <c r="D179" s="99"/>
      <c r="E179" s="65"/>
    </row>
    <row r="180" spans="4:5" x14ac:dyDescent="0.2">
      <c r="D180" s="99"/>
      <c r="E180" s="65"/>
    </row>
    <row r="181" spans="4:5" x14ac:dyDescent="0.2">
      <c r="D181" s="99"/>
      <c r="E181" s="65"/>
    </row>
    <row r="182" spans="4:5" x14ac:dyDescent="0.2">
      <c r="D182" s="99"/>
      <c r="E182" s="65"/>
    </row>
    <row r="183" spans="4:5" x14ac:dyDescent="0.2">
      <c r="D183" s="99"/>
      <c r="E183" s="65"/>
    </row>
    <row r="184" spans="4:5" x14ac:dyDescent="0.2">
      <c r="D184" s="99"/>
      <c r="E184" s="65"/>
    </row>
    <row r="185" spans="4:5" x14ac:dyDescent="0.2">
      <c r="D185" s="99"/>
      <c r="E185" s="65"/>
    </row>
    <row r="186" spans="4:5" x14ac:dyDescent="0.2">
      <c r="D186" s="99"/>
      <c r="E186" s="65"/>
    </row>
    <row r="187" spans="4:5" x14ac:dyDescent="0.2">
      <c r="D187" s="99"/>
      <c r="E187" s="65"/>
    </row>
    <row r="188" spans="4:5" x14ac:dyDescent="0.2">
      <c r="D188" s="99"/>
      <c r="E188" s="65"/>
    </row>
    <row r="189" spans="4:5" x14ac:dyDescent="0.2">
      <c r="D189" s="99"/>
      <c r="E189" s="65"/>
    </row>
    <row r="190" spans="4:5" x14ac:dyDescent="0.2">
      <c r="D190" s="99"/>
      <c r="E190" s="65"/>
    </row>
    <row r="191" spans="4:5" x14ac:dyDescent="0.2">
      <c r="D191" s="99"/>
      <c r="E191" s="65"/>
    </row>
    <row r="192" spans="4:5" x14ac:dyDescent="0.2">
      <c r="D192" s="99"/>
      <c r="E192" s="65"/>
    </row>
    <row r="193" spans="4:5" x14ac:dyDescent="0.2">
      <c r="D193" s="99"/>
      <c r="E193" s="65"/>
    </row>
    <row r="194" spans="4:5" x14ac:dyDescent="0.2">
      <c r="D194" s="99"/>
      <c r="E194" s="65"/>
    </row>
    <row r="195" spans="4:5" x14ac:dyDescent="0.2">
      <c r="D195" s="99"/>
      <c r="E195" s="65"/>
    </row>
    <row r="196" spans="4:5" x14ac:dyDescent="0.2">
      <c r="D196" s="99"/>
      <c r="E196" s="65"/>
    </row>
    <row r="197" spans="4:5" x14ac:dyDescent="0.2">
      <c r="D197" s="99"/>
      <c r="E197" s="65"/>
    </row>
    <row r="198" spans="4:5" x14ac:dyDescent="0.2">
      <c r="D198" s="99"/>
      <c r="E198" s="65"/>
    </row>
    <row r="199" spans="4:5" x14ac:dyDescent="0.2">
      <c r="D199" s="99"/>
      <c r="E199" s="65"/>
    </row>
    <row r="200" spans="4:5" x14ac:dyDescent="0.2">
      <c r="D200" s="99"/>
      <c r="E200" s="65"/>
    </row>
    <row r="201" spans="4:5" x14ac:dyDescent="0.2">
      <c r="D201" s="99"/>
      <c r="E201" s="65"/>
    </row>
    <row r="202" spans="4:5" x14ac:dyDescent="0.2">
      <c r="D202" s="99"/>
      <c r="E202" s="65"/>
    </row>
    <row r="203" spans="4:5" x14ac:dyDescent="0.2">
      <c r="D203" s="99"/>
      <c r="E203" s="65"/>
    </row>
    <row r="204" spans="4:5" x14ac:dyDescent="0.2">
      <c r="D204" s="99"/>
      <c r="E204" s="65"/>
    </row>
    <row r="205" spans="4:5" x14ac:dyDescent="0.2">
      <c r="D205" s="99"/>
      <c r="E205" s="65"/>
    </row>
    <row r="206" spans="4:5" x14ac:dyDescent="0.2">
      <c r="D206" s="99"/>
      <c r="E206" s="65"/>
    </row>
    <row r="207" spans="4:5" x14ac:dyDescent="0.2">
      <c r="D207" s="99"/>
      <c r="E207" s="65"/>
    </row>
    <row r="208" spans="4:5" x14ac:dyDescent="0.2">
      <c r="D208" s="99"/>
      <c r="E208" s="65"/>
    </row>
    <row r="209" spans="4:5" x14ac:dyDescent="0.2">
      <c r="D209" s="99"/>
      <c r="E209" s="65"/>
    </row>
    <row r="210" spans="4:5" x14ac:dyDescent="0.2">
      <c r="D210" s="99"/>
      <c r="E210" s="65"/>
    </row>
    <row r="211" spans="4:5" x14ac:dyDescent="0.2">
      <c r="D211" s="99"/>
      <c r="E211" s="65"/>
    </row>
    <row r="212" spans="4:5" x14ac:dyDescent="0.2">
      <c r="D212" s="99"/>
      <c r="E212" s="65"/>
    </row>
    <row r="213" spans="4:5" x14ac:dyDescent="0.2">
      <c r="D213" s="99"/>
      <c r="E213" s="65"/>
    </row>
    <row r="214" spans="4:5" x14ac:dyDescent="0.2">
      <c r="D214" s="99"/>
      <c r="E214" s="65"/>
    </row>
    <row r="215" spans="4:5" x14ac:dyDescent="0.2">
      <c r="D215" s="99"/>
      <c r="E215" s="65"/>
    </row>
    <row r="216" spans="4:5" x14ac:dyDescent="0.2">
      <c r="D216" s="99"/>
      <c r="E216" s="65"/>
    </row>
    <row r="217" spans="4:5" x14ac:dyDescent="0.2">
      <c r="D217" s="99"/>
      <c r="E217" s="65"/>
    </row>
    <row r="218" spans="4:5" x14ac:dyDescent="0.2">
      <c r="D218" s="99"/>
      <c r="E218" s="65"/>
    </row>
    <row r="219" spans="4:5" x14ac:dyDescent="0.2">
      <c r="D219" s="99"/>
      <c r="E219" s="65"/>
    </row>
    <row r="220" spans="4:5" x14ac:dyDescent="0.2">
      <c r="D220" s="99"/>
      <c r="E220" s="65"/>
    </row>
    <row r="221" spans="4:5" x14ac:dyDescent="0.2">
      <c r="D221" s="99"/>
      <c r="E221" s="65"/>
    </row>
    <row r="222" spans="4:5" x14ac:dyDescent="0.2">
      <c r="D222" s="99"/>
      <c r="E222" s="65"/>
    </row>
    <row r="223" spans="4:5" x14ac:dyDescent="0.2">
      <c r="D223" s="99"/>
      <c r="E223" s="65"/>
    </row>
    <row r="224" spans="4:5" x14ac:dyDescent="0.2">
      <c r="D224" s="99"/>
      <c r="E224" s="65"/>
    </row>
    <row r="225" spans="4:5" x14ac:dyDescent="0.2">
      <c r="D225" s="99"/>
      <c r="E225" s="65"/>
    </row>
    <row r="226" spans="4:5" x14ac:dyDescent="0.2">
      <c r="D226" s="99"/>
      <c r="E226" s="65"/>
    </row>
    <row r="227" spans="4:5" x14ac:dyDescent="0.2">
      <c r="D227" s="99"/>
      <c r="E227" s="65"/>
    </row>
    <row r="228" spans="4:5" x14ac:dyDescent="0.2">
      <c r="D228" s="99"/>
      <c r="E228" s="65"/>
    </row>
    <row r="229" spans="4:5" x14ac:dyDescent="0.2">
      <c r="D229" s="99"/>
      <c r="E229" s="65"/>
    </row>
    <row r="230" spans="4:5" x14ac:dyDescent="0.2">
      <c r="D230" s="99"/>
      <c r="E230" s="65"/>
    </row>
    <row r="231" spans="4:5" x14ac:dyDescent="0.2">
      <c r="D231" s="99"/>
      <c r="E231" s="65"/>
    </row>
    <row r="232" spans="4:5" x14ac:dyDescent="0.2">
      <c r="D232" s="99"/>
      <c r="E232" s="65"/>
    </row>
    <row r="233" spans="4:5" x14ac:dyDescent="0.2">
      <c r="D233" s="99"/>
      <c r="E233" s="65"/>
    </row>
    <row r="234" spans="4:5" x14ac:dyDescent="0.2">
      <c r="D234" s="99"/>
      <c r="E234" s="65"/>
    </row>
    <row r="235" spans="4:5" x14ac:dyDescent="0.2">
      <c r="D235" s="99"/>
      <c r="E235" s="65"/>
    </row>
    <row r="236" spans="4:5" x14ac:dyDescent="0.2">
      <c r="D236" s="99"/>
      <c r="E236" s="65"/>
    </row>
    <row r="237" spans="4:5" x14ac:dyDescent="0.2">
      <c r="D237" s="99"/>
      <c r="E237" s="65"/>
    </row>
    <row r="238" spans="4:5" x14ac:dyDescent="0.2">
      <c r="D238" s="99"/>
      <c r="E238" s="65"/>
    </row>
    <row r="239" spans="4:5" x14ac:dyDescent="0.2">
      <c r="D239" s="99"/>
      <c r="E239" s="65"/>
    </row>
    <row r="240" spans="4:5" x14ac:dyDescent="0.2">
      <c r="D240" s="99"/>
      <c r="E240" s="65"/>
    </row>
    <row r="241" spans="4:5" x14ac:dyDescent="0.2">
      <c r="D241" s="99"/>
      <c r="E241" s="65"/>
    </row>
    <row r="242" spans="4:5" x14ac:dyDescent="0.2">
      <c r="D242" s="99"/>
      <c r="E242" s="65"/>
    </row>
    <row r="243" spans="4:5" x14ac:dyDescent="0.2">
      <c r="D243" s="99"/>
      <c r="E243" s="65"/>
    </row>
    <row r="244" spans="4:5" x14ac:dyDescent="0.2">
      <c r="D244" s="99"/>
      <c r="E244" s="65"/>
    </row>
    <row r="245" spans="4:5" x14ac:dyDescent="0.2">
      <c r="D245" s="99"/>
      <c r="E245" s="65"/>
    </row>
    <row r="246" spans="4:5" x14ac:dyDescent="0.2">
      <c r="D246" s="99"/>
      <c r="E246" s="65"/>
    </row>
    <row r="247" spans="4:5" x14ac:dyDescent="0.2">
      <c r="D247" s="99"/>
      <c r="E247" s="65"/>
    </row>
    <row r="248" spans="4:5" x14ac:dyDescent="0.2">
      <c r="D248" s="99"/>
      <c r="E248" s="65"/>
    </row>
    <row r="249" spans="4:5" x14ac:dyDescent="0.2">
      <c r="D249" s="99"/>
      <c r="E249" s="65"/>
    </row>
    <row r="250" spans="4:5" x14ac:dyDescent="0.2">
      <c r="D250" s="99"/>
      <c r="E250" s="65"/>
    </row>
    <row r="251" spans="4:5" x14ac:dyDescent="0.2">
      <c r="D251" s="99"/>
      <c r="E251" s="65"/>
    </row>
    <row r="252" spans="4:5" x14ac:dyDescent="0.2">
      <c r="D252" s="99"/>
      <c r="E252" s="65"/>
    </row>
    <row r="253" spans="4:5" x14ac:dyDescent="0.2">
      <c r="D253" s="99"/>
      <c r="E253" s="65"/>
    </row>
    <row r="254" spans="4:5" x14ac:dyDescent="0.2">
      <c r="D254" s="99"/>
      <c r="E254" s="65"/>
    </row>
    <row r="255" spans="4:5" x14ac:dyDescent="0.2">
      <c r="D255" s="99"/>
      <c r="E255" s="65"/>
    </row>
    <row r="256" spans="4:5" x14ac:dyDescent="0.2">
      <c r="D256" s="99"/>
      <c r="E256" s="65"/>
    </row>
    <row r="257" spans="4:5" x14ac:dyDescent="0.2">
      <c r="D257" s="99"/>
      <c r="E257" s="65"/>
    </row>
    <row r="258" spans="4:5" x14ac:dyDescent="0.2">
      <c r="D258" s="99"/>
      <c r="E258" s="65"/>
    </row>
    <row r="259" spans="4:5" x14ac:dyDescent="0.2">
      <c r="D259" s="99"/>
      <c r="E259" s="65"/>
    </row>
    <row r="260" spans="4:5" x14ac:dyDescent="0.2">
      <c r="D260" s="99"/>
      <c r="E260" s="65"/>
    </row>
    <row r="261" spans="4:5" x14ac:dyDescent="0.2">
      <c r="D261" s="99"/>
      <c r="E261" s="65"/>
    </row>
    <row r="262" spans="4:5" x14ac:dyDescent="0.2">
      <c r="D262" s="99"/>
      <c r="E262" s="65"/>
    </row>
    <row r="263" spans="4:5" x14ac:dyDescent="0.2">
      <c r="D263" s="99"/>
      <c r="E263" s="65"/>
    </row>
    <row r="264" spans="4:5" x14ac:dyDescent="0.2">
      <c r="D264" s="99"/>
      <c r="E264" s="65"/>
    </row>
    <row r="265" spans="4:5" x14ac:dyDescent="0.2">
      <c r="D265" s="99"/>
      <c r="E265" s="65"/>
    </row>
    <row r="266" spans="4:5" x14ac:dyDescent="0.2">
      <c r="D266" s="99"/>
      <c r="E266" s="65"/>
    </row>
    <row r="267" spans="4:5" x14ac:dyDescent="0.2">
      <c r="D267" s="99"/>
      <c r="E267" s="65"/>
    </row>
    <row r="268" spans="4:5" x14ac:dyDescent="0.2">
      <c r="D268" s="99"/>
      <c r="E268" s="65"/>
    </row>
    <row r="269" spans="4:5" x14ac:dyDescent="0.2">
      <c r="D269" s="99"/>
      <c r="E269" s="65"/>
    </row>
    <row r="270" spans="4:5" x14ac:dyDescent="0.2">
      <c r="D270" s="99"/>
      <c r="E270" s="65"/>
    </row>
    <row r="271" spans="4:5" x14ac:dyDescent="0.2">
      <c r="D271" s="99"/>
      <c r="E271" s="65"/>
    </row>
    <row r="272" spans="4:5" x14ac:dyDescent="0.2">
      <c r="D272" s="99"/>
      <c r="E272" s="65"/>
    </row>
    <row r="273" spans="4:5" x14ac:dyDescent="0.2">
      <c r="D273" s="99"/>
      <c r="E273" s="65"/>
    </row>
    <row r="274" spans="4:5" x14ac:dyDescent="0.2">
      <c r="D274" s="99"/>
      <c r="E274" s="65"/>
    </row>
    <row r="275" spans="4:5" x14ac:dyDescent="0.2">
      <c r="D275" s="99"/>
      <c r="E275" s="65"/>
    </row>
    <row r="276" spans="4:5" x14ac:dyDescent="0.2">
      <c r="D276" s="99"/>
      <c r="E276" s="65"/>
    </row>
    <row r="277" spans="4:5" x14ac:dyDescent="0.2">
      <c r="D277" s="99"/>
      <c r="E277" s="65"/>
    </row>
    <row r="278" spans="4:5" x14ac:dyDescent="0.2">
      <c r="D278" s="99"/>
      <c r="E278" s="65"/>
    </row>
    <row r="279" spans="4:5" x14ac:dyDescent="0.2">
      <c r="D279" s="99"/>
      <c r="E279" s="65"/>
    </row>
    <row r="280" spans="4:5" x14ac:dyDescent="0.2">
      <c r="D280" s="99"/>
      <c r="E280" s="65"/>
    </row>
    <row r="281" spans="4:5" x14ac:dyDescent="0.2">
      <c r="D281" s="99"/>
      <c r="E281" s="65"/>
    </row>
    <row r="282" spans="4:5" x14ac:dyDescent="0.2">
      <c r="D282" s="99"/>
      <c r="E282" s="65"/>
    </row>
    <row r="283" spans="4:5" x14ac:dyDescent="0.2">
      <c r="D283" s="99"/>
      <c r="E283" s="65"/>
    </row>
    <row r="284" spans="4:5" x14ac:dyDescent="0.2">
      <c r="D284" s="99"/>
      <c r="E284" s="65"/>
    </row>
    <row r="285" spans="4:5" x14ac:dyDescent="0.2">
      <c r="D285" s="99"/>
      <c r="E285" s="65"/>
    </row>
    <row r="286" spans="4:5" x14ac:dyDescent="0.2">
      <c r="D286" s="99"/>
      <c r="E286" s="65"/>
    </row>
    <row r="287" spans="4:5" x14ac:dyDescent="0.2">
      <c r="D287" s="99"/>
      <c r="E287" s="65"/>
    </row>
    <row r="288" spans="4:5" x14ac:dyDescent="0.2">
      <c r="D288" s="99"/>
      <c r="E288" s="65"/>
    </row>
    <row r="289" spans="4:5" x14ac:dyDescent="0.2">
      <c r="D289" s="99"/>
      <c r="E289" s="65"/>
    </row>
    <row r="290" spans="4:5" x14ac:dyDescent="0.2">
      <c r="E290" s="65"/>
    </row>
    <row r="291" spans="4:5" x14ac:dyDescent="0.2">
      <c r="E291" s="65"/>
    </row>
    <row r="292" spans="4:5" x14ac:dyDescent="0.2">
      <c r="E292" s="65"/>
    </row>
    <row r="293" spans="4:5" x14ac:dyDescent="0.2">
      <c r="E293" s="65"/>
    </row>
    <row r="294" spans="4:5" x14ac:dyDescent="0.2">
      <c r="E294" s="65"/>
    </row>
    <row r="295" spans="4:5" x14ac:dyDescent="0.2">
      <c r="E295" s="65"/>
    </row>
    <row r="296" spans="4:5" x14ac:dyDescent="0.2">
      <c r="E296" s="65"/>
    </row>
    <row r="297" spans="4:5" x14ac:dyDescent="0.2">
      <c r="E297" s="65"/>
    </row>
    <row r="298" spans="4:5" x14ac:dyDescent="0.2">
      <c r="E298" s="65"/>
    </row>
    <row r="299" spans="4:5" x14ac:dyDescent="0.2">
      <c r="E299" s="65"/>
    </row>
    <row r="300" spans="4:5" x14ac:dyDescent="0.2">
      <c r="E300" s="65"/>
    </row>
    <row r="301" spans="4:5" x14ac:dyDescent="0.2">
      <c r="E301" s="65"/>
    </row>
    <row r="302" spans="4:5" x14ac:dyDescent="0.2">
      <c r="E302" s="65"/>
    </row>
    <row r="303" spans="4:5" x14ac:dyDescent="0.2">
      <c r="E303" s="65"/>
    </row>
    <row r="304" spans="4:5" x14ac:dyDescent="0.2">
      <c r="E304" s="65"/>
    </row>
    <row r="305" spans="5:5" x14ac:dyDescent="0.2">
      <c r="E305" s="65"/>
    </row>
    <row r="306" spans="5:5" x14ac:dyDescent="0.2">
      <c r="E306" s="65"/>
    </row>
    <row r="307" spans="5:5" x14ac:dyDescent="0.2">
      <c r="E307" s="65"/>
    </row>
    <row r="308" spans="5:5" x14ac:dyDescent="0.2">
      <c r="E308" s="65"/>
    </row>
    <row r="309" spans="5:5" x14ac:dyDescent="0.2">
      <c r="E309" s="65"/>
    </row>
    <row r="310" spans="5:5" x14ac:dyDescent="0.2">
      <c r="E310" s="65"/>
    </row>
    <row r="311" spans="5:5" x14ac:dyDescent="0.2">
      <c r="E311" s="65"/>
    </row>
    <row r="312" spans="5:5" x14ac:dyDescent="0.2">
      <c r="E312" s="65"/>
    </row>
    <row r="313" spans="5:5" x14ac:dyDescent="0.2">
      <c r="E313" s="65"/>
    </row>
    <row r="314" spans="5:5" x14ac:dyDescent="0.2">
      <c r="E314" s="65"/>
    </row>
    <row r="315" spans="5:5" x14ac:dyDescent="0.2">
      <c r="E315" s="65"/>
    </row>
    <row r="316" spans="5:5" x14ac:dyDescent="0.2">
      <c r="E316" s="65"/>
    </row>
    <row r="317" spans="5:5" x14ac:dyDescent="0.2">
      <c r="E317" s="65"/>
    </row>
    <row r="318" spans="5:5" x14ac:dyDescent="0.2">
      <c r="E318" s="65"/>
    </row>
    <row r="319" spans="5:5" x14ac:dyDescent="0.2">
      <c r="E319" s="65"/>
    </row>
    <row r="320" spans="5:5" x14ac:dyDescent="0.2">
      <c r="E320" s="65"/>
    </row>
    <row r="321" spans="5:5" x14ac:dyDescent="0.2">
      <c r="E321" s="65"/>
    </row>
    <row r="322" spans="5:5" x14ac:dyDescent="0.2">
      <c r="E322" s="65"/>
    </row>
    <row r="323" spans="5:5" x14ac:dyDescent="0.2">
      <c r="E323" s="65"/>
    </row>
    <row r="324" spans="5:5" x14ac:dyDescent="0.2">
      <c r="E324" s="65"/>
    </row>
    <row r="325" spans="5:5" x14ac:dyDescent="0.2">
      <c r="E325" s="65"/>
    </row>
    <row r="326" spans="5:5" x14ac:dyDescent="0.2">
      <c r="E326" s="65"/>
    </row>
    <row r="327" spans="5:5" x14ac:dyDescent="0.2">
      <c r="E327" s="65"/>
    </row>
    <row r="328" spans="5:5" x14ac:dyDescent="0.2">
      <c r="E328" s="65"/>
    </row>
    <row r="329" spans="5:5" x14ac:dyDescent="0.2">
      <c r="E329" s="65"/>
    </row>
    <row r="330" spans="5:5" x14ac:dyDescent="0.2">
      <c r="E330" s="65"/>
    </row>
    <row r="331" spans="5:5" x14ac:dyDescent="0.2">
      <c r="E331" s="65"/>
    </row>
    <row r="332" spans="5:5" x14ac:dyDescent="0.2">
      <c r="E332" s="65"/>
    </row>
    <row r="333" spans="5:5" x14ac:dyDescent="0.2">
      <c r="E333" s="65"/>
    </row>
    <row r="334" spans="5:5" x14ac:dyDescent="0.2">
      <c r="E334" s="65"/>
    </row>
    <row r="335" spans="5:5" x14ac:dyDescent="0.2">
      <c r="E335" s="65"/>
    </row>
    <row r="336" spans="5:5" x14ac:dyDescent="0.2">
      <c r="E336" s="65"/>
    </row>
    <row r="337" spans="5:5" x14ac:dyDescent="0.2">
      <c r="E337" s="65"/>
    </row>
    <row r="338" spans="5:5" x14ac:dyDescent="0.2">
      <c r="E338" s="65"/>
    </row>
    <row r="339" spans="5:5" x14ac:dyDescent="0.2">
      <c r="E339" s="65"/>
    </row>
    <row r="340" spans="5:5" x14ac:dyDescent="0.2">
      <c r="E340" s="65"/>
    </row>
    <row r="341" spans="5:5" x14ac:dyDescent="0.2">
      <c r="E341" s="65"/>
    </row>
    <row r="342" spans="5:5" x14ac:dyDescent="0.2">
      <c r="E342" s="65"/>
    </row>
    <row r="343" spans="5:5" x14ac:dyDescent="0.2">
      <c r="E343" s="65"/>
    </row>
    <row r="344" spans="5:5" x14ac:dyDescent="0.2">
      <c r="E344" s="65"/>
    </row>
    <row r="345" spans="5:5" x14ac:dyDescent="0.2">
      <c r="E345" s="65"/>
    </row>
    <row r="346" spans="5:5" x14ac:dyDescent="0.2">
      <c r="E346" s="65"/>
    </row>
    <row r="347" spans="5:5" x14ac:dyDescent="0.2">
      <c r="E347" s="65"/>
    </row>
    <row r="348" spans="5:5" x14ac:dyDescent="0.2">
      <c r="E348" s="65"/>
    </row>
    <row r="349" spans="5:5" x14ac:dyDescent="0.2">
      <c r="E349" s="65"/>
    </row>
    <row r="350" spans="5:5" x14ac:dyDescent="0.2">
      <c r="E350" s="65"/>
    </row>
    <row r="351" spans="5:5" x14ac:dyDescent="0.2">
      <c r="E351" s="65"/>
    </row>
    <row r="352" spans="5:5" x14ac:dyDescent="0.2">
      <c r="E352" s="65"/>
    </row>
    <row r="353" spans="5:5" x14ac:dyDescent="0.2">
      <c r="E353" s="65"/>
    </row>
    <row r="354" spans="5:5" x14ac:dyDescent="0.2">
      <c r="E354" s="65"/>
    </row>
    <row r="355" spans="5:5" x14ac:dyDescent="0.2">
      <c r="E355" s="65"/>
    </row>
    <row r="356" spans="5:5" x14ac:dyDescent="0.2">
      <c r="E356" s="65"/>
    </row>
    <row r="357" spans="5:5" x14ac:dyDescent="0.2">
      <c r="E357" s="65"/>
    </row>
    <row r="358" spans="5:5" x14ac:dyDescent="0.2">
      <c r="E358" s="65"/>
    </row>
    <row r="359" spans="5:5" x14ac:dyDescent="0.2">
      <c r="E359" s="65"/>
    </row>
    <row r="360" spans="5:5" x14ac:dyDescent="0.2">
      <c r="E360" s="65"/>
    </row>
    <row r="361" spans="5:5" x14ac:dyDescent="0.2">
      <c r="E361" s="65"/>
    </row>
    <row r="362" spans="5:5" x14ac:dyDescent="0.2">
      <c r="E362" s="65"/>
    </row>
    <row r="363" spans="5:5" x14ac:dyDescent="0.2">
      <c r="E363" s="65"/>
    </row>
    <row r="364" spans="5:5" x14ac:dyDescent="0.2">
      <c r="E364" s="65"/>
    </row>
    <row r="365" spans="5:5" x14ac:dyDescent="0.2">
      <c r="E365" s="65"/>
    </row>
    <row r="366" spans="5:5" x14ac:dyDescent="0.2">
      <c r="E366" s="65"/>
    </row>
    <row r="367" spans="5:5" x14ac:dyDescent="0.2">
      <c r="E367" s="65"/>
    </row>
    <row r="368" spans="5:5" x14ac:dyDescent="0.2">
      <c r="E368" s="65"/>
    </row>
    <row r="369" spans="5:5" x14ac:dyDescent="0.2">
      <c r="E369" s="65"/>
    </row>
    <row r="370" spans="5:5" x14ac:dyDescent="0.2">
      <c r="E370" s="65"/>
    </row>
    <row r="371" spans="5:5" x14ac:dyDescent="0.2">
      <c r="E371" s="65"/>
    </row>
    <row r="372" spans="5:5" x14ac:dyDescent="0.2">
      <c r="E372" s="65"/>
    </row>
    <row r="373" spans="5:5" x14ac:dyDescent="0.2">
      <c r="E373" s="65"/>
    </row>
    <row r="374" spans="5:5" x14ac:dyDescent="0.2">
      <c r="E374" s="65"/>
    </row>
    <row r="375" spans="5:5" x14ac:dyDescent="0.2">
      <c r="E375" s="65"/>
    </row>
    <row r="376" spans="5:5" x14ac:dyDescent="0.2">
      <c r="E376" s="65"/>
    </row>
    <row r="377" spans="5:5" x14ac:dyDescent="0.2">
      <c r="E377" s="65"/>
    </row>
    <row r="378" spans="5:5" x14ac:dyDescent="0.2">
      <c r="E378" s="65"/>
    </row>
    <row r="379" spans="5:5" x14ac:dyDescent="0.2">
      <c r="E379" s="65"/>
    </row>
    <row r="380" spans="5:5" x14ac:dyDescent="0.2">
      <c r="E380" s="65"/>
    </row>
    <row r="381" spans="5:5" x14ac:dyDescent="0.2">
      <c r="E381" s="65"/>
    </row>
    <row r="382" spans="5:5" x14ac:dyDescent="0.2">
      <c r="E382" s="65"/>
    </row>
    <row r="383" spans="5:5" x14ac:dyDescent="0.2">
      <c r="E383" s="65"/>
    </row>
    <row r="384" spans="5:5" x14ac:dyDescent="0.2">
      <c r="E384" s="65"/>
    </row>
    <row r="385" spans="5:5" x14ac:dyDescent="0.2">
      <c r="E385" s="65"/>
    </row>
    <row r="386" spans="5:5" x14ac:dyDescent="0.2">
      <c r="E386" s="65"/>
    </row>
    <row r="387" spans="5:5" x14ac:dyDescent="0.2">
      <c r="E387" s="65"/>
    </row>
    <row r="388" spans="5:5" x14ac:dyDescent="0.2">
      <c r="E388" s="65"/>
    </row>
    <row r="389" spans="5:5" x14ac:dyDescent="0.2">
      <c r="E389" s="65"/>
    </row>
    <row r="390" spans="5:5" x14ac:dyDescent="0.2">
      <c r="E390" s="65"/>
    </row>
    <row r="391" spans="5:5" x14ac:dyDescent="0.2">
      <c r="E391" s="65"/>
    </row>
    <row r="392" spans="5:5" x14ac:dyDescent="0.2">
      <c r="E392" s="65"/>
    </row>
    <row r="393" spans="5:5" x14ac:dyDescent="0.2">
      <c r="E393" s="65"/>
    </row>
    <row r="394" spans="5:5" x14ac:dyDescent="0.2">
      <c r="E394" s="65"/>
    </row>
    <row r="395" spans="5:5" x14ac:dyDescent="0.2">
      <c r="E395" s="65"/>
    </row>
    <row r="396" spans="5:5" x14ac:dyDescent="0.2">
      <c r="E396" s="65"/>
    </row>
    <row r="397" spans="5:5" x14ac:dyDescent="0.2">
      <c r="E397" s="65"/>
    </row>
    <row r="398" spans="5:5" x14ac:dyDescent="0.2">
      <c r="E398" s="65"/>
    </row>
    <row r="399" spans="5:5" x14ac:dyDescent="0.2">
      <c r="E399" s="65"/>
    </row>
    <row r="400" spans="5:5" x14ac:dyDescent="0.2">
      <c r="E400" s="65"/>
    </row>
    <row r="401" spans="5:5" x14ac:dyDescent="0.2">
      <c r="E401" s="65"/>
    </row>
    <row r="402" spans="5:5" x14ac:dyDescent="0.2">
      <c r="E402" s="65"/>
    </row>
    <row r="403" spans="5:5" x14ac:dyDescent="0.2">
      <c r="E403" s="65"/>
    </row>
    <row r="404" spans="5:5" x14ac:dyDescent="0.2">
      <c r="E404" s="65"/>
    </row>
    <row r="405" spans="5:5" x14ac:dyDescent="0.2">
      <c r="E405" s="65"/>
    </row>
    <row r="406" spans="5:5" x14ac:dyDescent="0.2">
      <c r="E406" s="65"/>
    </row>
    <row r="407" spans="5:5" x14ac:dyDescent="0.2">
      <c r="E407" s="65"/>
    </row>
    <row r="408" spans="5:5" x14ac:dyDescent="0.2">
      <c r="E408" s="65"/>
    </row>
    <row r="409" spans="5:5" x14ac:dyDescent="0.2">
      <c r="E409" s="65"/>
    </row>
    <row r="410" spans="5:5" x14ac:dyDescent="0.2">
      <c r="E410" s="65"/>
    </row>
    <row r="411" spans="5:5" x14ac:dyDescent="0.2">
      <c r="E411" s="65"/>
    </row>
    <row r="412" spans="5:5" x14ac:dyDescent="0.2">
      <c r="E412" s="65"/>
    </row>
    <row r="413" spans="5:5" x14ac:dyDescent="0.2">
      <c r="E413" s="65"/>
    </row>
    <row r="414" spans="5:5" x14ac:dyDescent="0.2">
      <c r="E414" s="65"/>
    </row>
    <row r="415" spans="5:5" x14ac:dyDescent="0.2">
      <c r="E415" s="65"/>
    </row>
    <row r="416" spans="5:5" x14ac:dyDescent="0.2">
      <c r="E416" s="65"/>
    </row>
    <row r="417" spans="5:5" x14ac:dyDescent="0.2">
      <c r="E417" s="65"/>
    </row>
    <row r="418" spans="5:5" x14ac:dyDescent="0.2">
      <c r="E418" s="65"/>
    </row>
    <row r="419" spans="5:5" x14ac:dyDescent="0.2">
      <c r="E419" s="65"/>
    </row>
    <row r="420" spans="5:5" x14ac:dyDescent="0.2">
      <c r="E420" s="65"/>
    </row>
    <row r="421" spans="5:5" x14ac:dyDescent="0.2">
      <c r="E421" s="65"/>
    </row>
    <row r="422" spans="5:5" x14ac:dyDescent="0.2">
      <c r="E422" s="65"/>
    </row>
    <row r="423" spans="5:5" x14ac:dyDescent="0.2">
      <c r="E423" s="65"/>
    </row>
    <row r="424" spans="5:5" x14ac:dyDescent="0.2">
      <c r="E424" s="65"/>
    </row>
    <row r="425" spans="5:5" x14ac:dyDescent="0.2">
      <c r="E425" s="65"/>
    </row>
    <row r="426" spans="5:5" x14ac:dyDescent="0.2">
      <c r="E426" s="65"/>
    </row>
    <row r="427" spans="5:5" x14ac:dyDescent="0.2">
      <c r="E427" s="65"/>
    </row>
    <row r="428" spans="5:5" x14ac:dyDescent="0.2">
      <c r="E428" s="65"/>
    </row>
    <row r="429" spans="5:5" x14ac:dyDescent="0.2">
      <c r="E429" s="65"/>
    </row>
    <row r="430" spans="5:5" x14ac:dyDescent="0.2">
      <c r="E430" s="65"/>
    </row>
    <row r="431" spans="5:5" x14ac:dyDescent="0.2">
      <c r="E431" s="65"/>
    </row>
    <row r="432" spans="5:5" x14ac:dyDescent="0.2">
      <c r="E432" s="65"/>
    </row>
    <row r="433" spans="5:5" x14ac:dyDescent="0.2">
      <c r="E433" s="65"/>
    </row>
    <row r="434" spans="5:5" x14ac:dyDescent="0.2">
      <c r="E434" s="65"/>
    </row>
    <row r="435" spans="5:5" x14ac:dyDescent="0.2">
      <c r="E435" s="65"/>
    </row>
    <row r="436" spans="5:5" x14ac:dyDescent="0.2">
      <c r="E436" s="65"/>
    </row>
    <row r="437" spans="5:5" x14ac:dyDescent="0.2">
      <c r="E437" s="65"/>
    </row>
    <row r="438" spans="5:5" x14ac:dyDescent="0.2">
      <c r="E438" s="65"/>
    </row>
    <row r="439" spans="5:5" x14ac:dyDescent="0.2">
      <c r="E439" s="65"/>
    </row>
    <row r="440" spans="5:5" x14ac:dyDescent="0.2">
      <c r="E440" s="65"/>
    </row>
    <row r="441" spans="5:5" x14ac:dyDescent="0.2">
      <c r="E441" s="65"/>
    </row>
    <row r="442" spans="5:5" x14ac:dyDescent="0.2">
      <c r="E442" s="65"/>
    </row>
    <row r="443" spans="5:5" x14ac:dyDescent="0.2">
      <c r="E443" s="65"/>
    </row>
    <row r="444" spans="5:5" x14ac:dyDescent="0.2">
      <c r="E444" s="65"/>
    </row>
    <row r="445" spans="5:5" x14ac:dyDescent="0.2">
      <c r="E445" s="65"/>
    </row>
    <row r="446" spans="5:5" x14ac:dyDescent="0.2">
      <c r="E446" s="65"/>
    </row>
    <row r="447" spans="5:5" x14ac:dyDescent="0.2">
      <c r="E447" s="65"/>
    </row>
    <row r="448" spans="5:5" x14ac:dyDescent="0.2">
      <c r="E448" s="65"/>
    </row>
    <row r="449" spans="5:5" x14ac:dyDescent="0.2">
      <c r="E449" s="65"/>
    </row>
    <row r="450" spans="5:5" x14ac:dyDescent="0.2">
      <c r="E450" s="65"/>
    </row>
    <row r="451" spans="5:5" x14ac:dyDescent="0.2">
      <c r="E451" s="65"/>
    </row>
    <row r="452" spans="5:5" x14ac:dyDescent="0.2">
      <c r="E452" s="65"/>
    </row>
    <row r="453" spans="5:5" x14ac:dyDescent="0.2">
      <c r="E453" s="65"/>
    </row>
    <row r="454" spans="5:5" x14ac:dyDescent="0.2">
      <c r="E454" s="65"/>
    </row>
    <row r="455" spans="5:5" x14ac:dyDescent="0.2">
      <c r="E455" s="65"/>
    </row>
    <row r="456" spans="5:5" x14ac:dyDescent="0.2">
      <c r="E456" s="65"/>
    </row>
    <row r="457" spans="5:5" x14ac:dyDescent="0.2">
      <c r="E457" s="65"/>
    </row>
    <row r="458" spans="5:5" x14ac:dyDescent="0.2">
      <c r="E458" s="65"/>
    </row>
    <row r="459" spans="5:5" x14ac:dyDescent="0.2">
      <c r="E459" s="65"/>
    </row>
    <row r="460" spans="5:5" x14ac:dyDescent="0.2">
      <c r="E460" s="65"/>
    </row>
    <row r="461" spans="5:5" x14ac:dyDescent="0.2">
      <c r="E461" s="65"/>
    </row>
    <row r="462" spans="5:5" x14ac:dyDescent="0.2">
      <c r="E462" s="65"/>
    </row>
    <row r="463" spans="5:5" x14ac:dyDescent="0.2">
      <c r="E463" s="65"/>
    </row>
    <row r="464" spans="5:5" x14ac:dyDescent="0.2">
      <c r="E464" s="65"/>
    </row>
    <row r="465" spans="5:5" x14ac:dyDescent="0.2">
      <c r="E465" s="65"/>
    </row>
    <row r="466" spans="5:5" x14ac:dyDescent="0.2">
      <c r="E466" s="65"/>
    </row>
    <row r="467" spans="5:5" x14ac:dyDescent="0.2">
      <c r="E467" s="65"/>
    </row>
    <row r="468" spans="5:5" x14ac:dyDescent="0.2">
      <c r="E468" s="65"/>
    </row>
    <row r="469" spans="5:5" x14ac:dyDescent="0.2">
      <c r="E469" s="65"/>
    </row>
    <row r="470" spans="5:5" x14ac:dyDescent="0.2">
      <c r="E470" s="65"/>
    </row>
    <row r="471" spans="5:5" x14ac:dyDescent="0.2">
      <c r="E471" s="65"/>
    </row>
    <row r="472" spans="5:5" x14ac:dyDescent="0.2">
      <c r="E472" s="65"/>
    </row>
    <row r="473" spans="5:5" x14ac:dyDescent="0.2">
      <c r="E473" s="65"/>
    </row>
    <row r="474" spans="5:5" x14ac:dyDescent="0.2">
      <c r="E474" s="65"/>
    </row>
    <row r="475" spans="5:5" x14ac:dyDescent="0.2">
      <c r="E475" s="65"/>
    </row>
    <row r="476" spans="5:5" x14ac:dyDescent="0.2">
      <c r="E476" s="65"/>
    </row>
    <row r="477" spans="5:5" x14ac:dyDescent="0.2">
      <c r="E477" s="65"/>
    </row>
    <row r="478" spans="5:5" x14ac:dyDescent="0.2">
      <c r="E478" s="65"/>
    </row>
    <row r="479" spans="5:5" x14ac:dyDescent="0.2">
      <c r="E479" s="65"/>
    </row>
    <row r="480" spans="5:5" x14ac:dyDescent="0.2">
      <c r="E480" s="65"/>
    </row>
    <row r="481" spans="5:5" x14ac:dyDescent="0.2">
      <c r="E481" s="65"/>
    </row>
    <row r="482" spans="5:5" x14ac:dyDescent="0.2">
      <c r="E482" s="65"/>
    </row>
    <row r="483" spans="5:5" x14ac:dyDescent="0.2">
      <c r="E483" s="65"/>
    </row>
    <row r="484" spans="5:5" x14ac:dyDescent="0.2">
      <c r="E484" s="65"/>
    </row>
    <row r="485" spans="5:5" x14ac:dyDescent="0.2">
      <c r="E485" s="65"/>
    </row>
    <row r="486" spans="5:5" x14ac:dyDescent="0.2">
      <c r="E486" s="65"/>
    </row>
    <row r="487" spans="5:5" x14ac:dyDescent="0.2">
      <c r="E487" s="65"/>
    </row>
    <row r="488" spans="5:5" x14ac:dyDescent="0.2">
      <c r="E488" s="65"/>
    </row>
    <row r="489" spans="5:5" x14ac:dyDescent="0.2">
      <c r="E489" s="65"/>
    </row>
    <row r="490" spans="5:5" x14ac:dyDescent="0.2">
      <c r="E490" s="65"/>
    </row>
    <row r="491" spans="5:5" x14ac:dyDescent="0.2">
      <c r="E491" s="65"/>
    </row>
    <row r="492" spans="5:5" x14ac:dyDescent="0.2">
      <c r="E492" s="65"/>
    </row>
    <row r="493" spans="5:5" x14ac:dyDescent="0.2">
      <c r="E493" s="65"/>
    </row>
    <row r="494" spans="5:5" x14ac:dyDescent="0.2">
      <c r="E494" s="65"/>
    </row>
    <row r="495" spans="5:5" x14ac:dyDescent="0.2">
      <c r="E495" s="65"/>
    </row>
    <row r="496" spans="5:5" x14ac:dyDescent="0.2">
      <c r="E496" s="65"/>
    </row>
    <row r="497" spans="5:5" x14ac:dyDescent="0.2">
      <c r="E497" s="65"/>
    </row>
    <row r="498" spans="5:5" x14ac:dyDescent="0.2">
      <c r="E498" s="65"/>
    </row>
    <row r="499" spans="5:5" x14ac:dyDescent="0.2">
      <c r="E499" s="65"/>
    </row>
    <row r="500" spans="5:5" x14ac:dyDescent="0.2">
      <c r="E500" s="65"/>
    </row>
    <row r="501" spans="5:5" x14ac:dyDescent="0.2">
      <c r="E501" s="65"/>
    </row>
    <row r="502" spans="5:5" x14ac:dyDescent="0.2">
      <c r="E502" s="65"/>
    </row>
    <row r="503" spans="5:5" x14ac:dyDescent="0.2">
      <c r="E503" s="65"/>
    </row>
    <row r="504" spans="5:5" x14ac:dyDescent="0.2">
      <c r="E504" s="65"/>
    </row>
    <row r="505" spans="5:5" x14ac:dyDescent="0.2">
      <c r="E505" s="65"/>
    </row>
    <row r="506" spans="5:5" x14ac:dyDescent="0.2">
      <c r="E506" s="65"/>
    </row>
    <row r="507" spans="5:5" x14ac:dyDescent="0.2">
      <c r="E507" s="65"/>
    </row>
    <row r="508" spans="5:5" x14ac:dyDescent="0.2">
      <c r="E508" s="65"/>
    </row>
    <row r="509" spans="5:5" x14ac:dyDescent="0.2">
      <c r="E509" s="65"/>
    </row>
    <row r="510" spans="5:5" x14ac:dyDescent="0.2">
      <c r="E510" s="65"/>
    </row>
    <row r="511" spans="5:5" x14ac:dyDescent="0.2">
      <c r="E511" s="65"/>
    </row>
    <row r="512" spans="5:5" x14ac:dyDescent="0.2">
      <c r="E512" s="65"/>
    </row>
    <row r="513" spans="5:5" x14ac:dyDescent="0.2">
      <c r="E513" s="65"/>
    </row>
    <row r="514" spans="5:5" x14ac:dyDescent="0.2">
      <c r="E514" s="65"/>
    </row>
    <row r="515" spans="5:5" x14ac:dyDescent="0.2">
      <c r="E515" s="65"/>
    </row>
    <row r="516" spans="5:5" x14ac:dyDescent="0.2">
      <c r="E516" s="65"/>
    </row>
    <row r="517" spans="5:5" x14ac:dyDescent="0.2">
      <c r="E517" s="65"/>
    </row>
    <row r="518" spans="5:5" x14ac:dyDescent="0.2">
      <c r="E518" s="65"/>
    </row>
    <row r="519" spans="5:5" x14ac:dyDescent="0.2">
      <c r="E519" s="65"/>
    </row>
    <row r="520" spans="5:5" x14ac:dyDescent="0.2">
      <c r="E520" s="65"/>
    </row>
    <row r="521" spans="5:5" x14ac:dyDescent="0.2">
      <c r="E521" s="65"/>
    </row>
    <row r="522" spans="5:5" x14ac:dyDescent="0.2">
      <c r="E522" s="65"/>
    </row>
    <row r="523" spans="5:5" x14ac:dyDescent="0.2">
      <c r="E523" s="65"/>
    </row>
    <row r="524" spans="5:5" x14ac:dyDescent="0.2">
      <c r="E524" s="65"/>
    </row>
    <row r="525" spans="5:5" x14ac:dyDescent="0.2">
      <c r="E525" s="65"/>
    </row>
    <row r="526" spans="5:5" x14ac:dyDescent="0.2">
      <c r="E526" s="65"/>
    </row>
    <row r="527" spans="5:5" x14ac:dyDescent="0.2">
      <c r="E527" s="65"/>
    </row>
    <row r="528" spans="5:5" x14ac:dyDescent="0.2">
      <c r="E528" s="65"/>
    </row>
    <row r="529" spans="5:5" x14ac:dyDescent="0.2">
      <c r="E529" s="65"/>
    </row>
    <row r="530" spans="5:5" x14ac:dyDescent="0.2">
      <c r="E530" s="65"/>
    </row>
    <row r="531" spans="5:5" x14ac:dyDescent="0.2">
      <c r="E531" s="65"/>
    </row>
    <row r="532" spans="5:5" x14ac:dyDescent="0.2">
      <c r="E532" s="65"/>
    </row>
    <row r="533" spans="5:5" x14ac:dyDescent="0.2">
      <c r="E533" s="65"/>
    </row>
    <row r="534" spans="5:5" x14ac:dyDescent="0.2">
      <c r="E534" s="65"/>
    </row>
    <row r="535" spans="5:5" x14ac:dyDescent="0.2">
      <c r="E535" s="65"/>
    </row>
    <row r="536" spans="5:5" x14ac:dyDescent="0.2">
      <c r="E536" s="65"/>
    </row>
    <row r="537" spans="5:5" x14ac:dyDescent="0.2">
      <c r="E537" s="65"/>
    </row>
    <row r="538" spans="5:5" x14ac:dyDescent="0.2">
      <c r="E538" s="65"/>
    </row>
    <row r="539" spans="5:5" x14ac:dyDescent="0.2">
      <c r="E539" s="65"/>
    </row>
    <row r="540" spans="5:5" x14ac:dyDescent="0.2">
      <c r="E540" s="65"/>
    </row>
    <row r="541" spans="5:5" x14ac:dyDescent="0.2">
      <c r="E541" s="65"/>
    </row>
    <row r="542" spans="5:5" x14ac:dyDescent="0.2">
      <c r="E542" s="65"/>
    </row>
    <row r="543" spans="5:5" x14ac:dyDescent="0.2">
      <c r="E543" s="65"/>
    </row>
    <row r="544" spans="5:5" x14ac:dyDescent="0.2">
      <c r="E544" s="65"/>
    </row>
    <row r="545" spans="5:5" x14ac:dyDescent="0.2">
      <c r="E545" s="65"/>
    </row>
    <row r="546" spans="5:5" x14ac:dyDescent="0.2">
      <c r="E546" s="65"/>
    </row>
    <row r="547" spans="5:5" x14ac:dyDescent="0.2">
      <c r="E547" s="65"/>
    </row>
    <row r="548" spans="5:5" x14ac:dyDescent="0.2">
      <c r="E548" s="65"/>
    </row>
    <row r="549" spans="5:5" x14ac:dyDescent="0.2">
      <c r="E549" s="65"/>
    </row>
    <row r="550" spans="5:5" x14ac:dyDescent="0.2">
      <c r="E550" s="65"/>
    </row>
    <row r="551" spans="5:5" x14ac:dyDescent="0.2">
      <c r="E551" s="65"/>
    </row>
    <row r="552" spans="5:5" x14ac:dyDescent="0.2">
      <c r="E552" s="65"/>
    </row>
    <row r="553" spans="5:5" x14ac:dyDescent="0.2">
      <c r="E553" s="65"/>
    </row>
    <row r="554" spans="5:5" x14ac:dyDescent="0.2">
      <c r="E554" s="65"/>
    </row>
    <row r="555" spans="5:5" x14ac:dyDescent="0.2">
      <c r="E555" s="65"/>
    </row>
    <row r="556" spans="5:5" x14ac:dyDescent="0.2">
      <c r="E556" s="65"/>
    </row>
    <row r="557" spans="5:5" x14ac:dyDescent="0.2">
      <c r="E557" s="65"/>
    </row>
    <row r="558" spans="5:5" x14ac:dyDescent="0.2">
      <c r="E558" s="65"/>
    </row>
    <row r="559" spans="5:5" x14ac:dyDescent="0.2">
      <c r="E559" s="65"/>
    </row>
    <row r="560" spans="5:5" x14ac:dyDescent="0.2">
      <c r="E560" s="65"/>
    </row>
    <row r="561" spans="5:5" x14ac:dyDescent="0.2">
      <c r="E561" s="65"/>
    </row>
    <row r="562" spans="5:5" x14ac:dyDescent="0.2">
      <c r="E562" s="65"/>
    </row>
    <row r="563" spans="5:5" x14ac:dyDescent="0.2">
      <c r="E563" s="65"/>
    </row>
    <row r="564" spans="5:5" x14ac:dyDescent="0.2">
      <c r="E564" s="65"/>
    </row>
    <row r="565" spans="5:5" x14ac:dyDescent="0.2">
      <c r="E565" s="65"/>
    </row>
    <row r="566" spans="5:5" x14ac:dyDescent="0.2">
      <c r="E566" s="65"/>
    </row>
    <row r="567" spans="5:5" x14ac:dyDescent="0.2">
      <c r="E567" s="65"/>
    </row>
    <row r="568" spans="5:5" x14ac:dyDescent="0.2">
      <c r="E568" s="65"/>
    </row>
    <row r="569" spans="5:5" x14ac:dyDescent="0.2">
      <c r="E569" s="65"/>
    </row>
    <row r="570" spans="5:5" x14ac:dyDescent="0.2">
      <c r="E570" s="65"/>
    </row>
    <row r="571" spans="5:5" x14ac:dyDescent="0.2">
      <c r="E571" s="65"/>
    </row>
    <row r="572" spans="5:5" x14ac:dyDescent="0.2">
      <c r="E572" s="65"/>
    </row>
    <row r="573" spans="5:5" x14ac:dyDescent="0.2">
      <c r="E573" s="65"/>
    </row>
    <row r="574" spans="5:5" x14ac:dyDescent="0.2">
      <c r="E574" s="65"/>
    </row>
    <row r="575" spans="5:5" x14ac:dyDescent="0.2">
      <c r="E575" s="65"/>
    </row>
    <row r="576" spans="5:5" x14ac:dyDescent="0.2">
      <c r="E576" s="65"/>
    </row>
    <row r="577" spans="5:5" x14ac:dyDescent="0.2">
      <c r="E577" s="65"/>
    </row>
    <row r="578" spans="5:5" x14ac:dyDescent="0.2">
      <c r="E578" s="65"/>
    </row>
    <row r="579" spans="5:5" x14ac:dyDescent="0.2">
      <c r="E579" s="65"/>
    </row>
    <row r="580" spans="5:5" x14ac:dyDescent="0.2">
      <c r="E580" s="65"/>
    </row>
    <row r="581" spans="5:5" x14ac:dyDescent="0.2">
      <c r="E581" s="65"/>
    </row>
    <row r="582" spans="5:5" x14ac:dyDescent="0.2">
      <c r="E582" s="65"/>
    </row>
    <row r="583" spans="5:5" x14ac:dyDescent="0.2">
      <c r="E583" s="65"/>
    </row>
    <row r="584" spans="5:5" x14ac:dyDescent="0.2">
      <c r="E584" s="65"/>
    </row>
    <row r="585" spans="5:5" x14ac:dyDescent="0.2">
      <c r="E585" s="65"/>
    </row>
    <row r="586" spans="5:5" x14ac:dyDescent="0.2">
      <c r="E586" s="65"/>
    </row>
    <row r="587" spans="5:5" x14ac:dyDescent="0.2">
      <c r="E587" s="65"/>
    </row>
    <row r="588" spans="5:5" x14ac:dyDescent="0.2">
      <c r="E588" s="65"/>
    </row>
    <row r="589" spans="5:5" x14ac:dyDescent="0.2">
      <c r="E589" s="65"/>
    </row>
    <row r="590" spans="5:5" x14ac:dyDescent="0.2">
      <c r="E590" s="65"/>
    </row>
    <row r="591" spans="5:5" x14ac:dyDescent="0.2">
      <c r="E591" s="65"/>
    </row>
    <row r="592" spans="5:5" x14ac:dyDescent="0.2">
      <c r="E592" s="65"/>
    </row>
    <row r="593" spans="5:5" x14ac:dyDescent="0.2">
      <c r="E593" s="65"/>
    </row>
    <row r="594" spans="5:5" x14ac:dyDescent="0.2">
      <c r="E594" s="65"/>
    </row>
    <row r="595" spans="5:5" x14ac:dyDescent="0.2">
      <c r="E595" s="65"/>
    </row>
    <row r="596" spans="5:5" x14ac:dyDescent="0.2">
      <c r="E596" s="65"/>
    </row>
    <row r="597" spans="5:5" x14ac:dyDescent="0.2">
      <c r="E597" s="65"/>
    </row>
    <row r="598" spans="5:5" x14ac:dyDescent="0.2">
      <c r="E598" s="65"/>
    </row>
    <row r="599" spans="5:5" x14ac:dyDescent="0.2">
      <c r="E599" s="65"/>
    </row>
    <row r="600" spans="5:5" x14ac:dyDescent="0.2">
      <c r="E600" s="65"/>
    </row>
    <row r="601" spans="5:5" x14ac:dyDescent="0.2">
      <c r="E601" s="65"/>
    </row>
    <row r="602" spans="5:5" x14ac:dyDescent="0.2">
      <c r="E602" s="65"/>
    </row>
    <row r="603" spans="5:5" x14ac:dyDescent="0.2">
      <c r="E603" s="65"/>
    </row>
    <row r="604" spans="5:5" x14ac:dyDescent="0.2">
      <c r="E604" s="65"/>
    </row>
    <row r="605" spans="5:5" x14ac:dyDescent="0.2">
      <c r="E605" s="65"/>
    </row>
    <row r="606" spans="5:5" x14ac:dyDescent="0.2">
      <c r="E606" s="65"/>
    </row>
    <row r="607" spans="5:5" x14ac:dyDescent="0.2">
      <c r="E607" s="65"/>
    </row>
    <row r="608" spans="5:5" x14ac:dyDescent="0.2">
      <c r="E608" s="65"/>
    </row>
    <row r="609" spans="5:5" x14ac:dyDescent="0.2">
      <c r="E609" s="65"/>
    </row>
    <row r="610" spans="5:5" x14ac:dyDescent="0.2">
      <c r="E610" s="65"/>
    </row>
    <row r="611" spans="5:5" x14ac:dyDescent="0.2">
      <c r="E611" s="65"/>
    </row>
    <row r="612" spans="5:5" x14ac:dyDescent="0.2">
      <c r="E612" s="65"/>
    </row>
    <row r="613" spans="5:5" x14ac:dyDescent="0.2">
      <c r="E613" s="65"/>
    </row>
    <row r="614" spans="5:5" x14ac:dyDescent="0.2">
      <c r="E614" s="65"/>
    </row>
    <row r="615" spans="5:5" x14ac:dyDescent="0.2">
      <c r="E615" s="65"/>
    </row>
    <row r="616" spans="5:5" x14ac:dyDescent="0.2">
      <c r="E616" s="65"/>
    </row>
    <row r="617" spans="5:5" x14ac:dyDescent="0.2">
      <c r="E617" s="65"/>
    </row>
    <row r="618" spans="5:5" x14ac:dyDescent="0.2">
      <c r="E618" s="65"/>
    </row>
    <row r="619" spans="5:5" x14ac:dyDescent="0.2">
      <c r="E619" s="65"/>
    </row>
    <row r="620" spans="5:5" x14ac:dyDescent="0.2">
      <c r="E620" s="65"/>
    </row>
    <row r="621" spans="5:5" x14ac:dyDescent="0.2">
      <c r="E621" s="65"/>
    </row>
    <row r="622" spans="5:5" x14ac:dyDescent="0.2">
      <c r="E622" s="65"/>
    </row>
    <row r="623" spans="5:5" x14ac:dyDescent="0.2">
      <c r="E623" s="65"/>
    </row>
    <row r="624" spans="5:5" x14ac:dyDescent="0.2">
      <c r="E624" s="65"/>
    </row>
    <row r="625" spans="5:5" x14ac:dyDescent="0.2">
      <c r="E625" s="65"/>
    </row>
    <row r="626" spans="5:5" x14ac:dyDescent="0.2">
      <c r="E626" s="65"/>
    </row>
    <row r="627" spans="5:5" x14ac:dyDescent="0.2">
      <c r="E627" s="65"/>
    </row>
    <row r="628" spans="5:5" x14ac:dyDescent="0.2">
      <c r="E628" s="65"/>
    </row>
    <row r="629" spans="5:5" x14ac:dyDescent="0.2">
      <c r="E629" s="65"/>
    </row>
    <row r="630" spans="5:5" x14ac:dyDescent="0.2">
      <c r="E630" s="65"/>
    </row>
    <row r="631" spans="5:5" x14ac:dyDescent="0.2">
      <c r="E631" s="65"/>
    </row>
    <row r="632" spans="5:5" x14ac:dyDescent="0.2">
      <c r="E632" s="65"/>
    </row>
    <row r="633" spans="5:5" x14ac:dyDescent="0.2">
      <c r="E633" s="65"/>
    </row>
    <row r="634" spans="5:5" x14ac:dyDescent="0.2">
      <c r="E634" s="65"/>
    </row>
    <row r="635" spans="5:5" x14ac:dyDescent="0.2">
      <c r="E635" s="65"/>
    </row>
    <row r="636" spans="5:5" x14ac:dyDescent="0.2">
      <c r="E636" s="65"/>
    </row>
    <row r="637" spans="5:5" x14ac:dyDescent="0.2">
      <c r="E637" s="65"/>
    </row>
    <row r="638" spans="5:5" x14ac:dyDescent="0.2">
      <c r="E638" s="65"/>
    </row>
    <row r="639" spans="5:5" x14ac:dyDescent="0.2">
      <c r="E639" s="65"/>
    </row>
    <row r="640" spans="5:5" x14ac:dyDescent="0.2">
      <c r="E640" s="65"/>
    </row>
    <row r="641" spans="5:5" x14ac:dyDescent="0.2">
      <c r="E641" s="65"/>
    </row>
    <row r="642" spans="5:5" x14ac:dyDescent="0.2">
      <c r="E642" s="65"/>
    </row>
    <row r="643" spans="5:5" x14ac:dyDescent="0.2">
      <c r="E643" s="65"/>
    </row>
    <row r="644" spans="5:5" x14ac:dyDescent="0.2">
      <c r="E644" s="65"/>
    </row>
    <row r="645" spans="5:5" x14ac:dyDescent="0.2">
      <c r="E645" s="65"/>
    </row>
    <row r="646" spans="5:5" x14ac:dyDescent="0.2">
      <c r="E646" s="65"/>
    </row>
    <row r="647" spans="5:5" x14ac:dyDescent="0.2">
      <c r="E647" s="65"/>
    </row>
    <row r="648" spans="5:5" x14ac:dyDescent="0.2">
      <c r="E648" s="65"/>
    </row>
    <row r="649" spans="5:5" x14ac:dyDescent="0.2">
      <c r="E649" s="65"/>
    </row>
    <row r="650" spans="5:5" x14ac:dyDescent="0.2">
      <c r="E650" s="65"/>
    </row>
    <row r="651" spans="5:5" x14ac:dyDescent="0.2">
      <c r="E651" s="65"/>
    </row>
    <row r="652" spans="5:5" x14ac:dyDescent="0.2">
      <c r="E652" s="65"/>
    </row>
    <row r="653" spans="5:5" x14ac:dyDescent="0.2">
      <c r="E653" s="65"/>
    </row>
    <row r="654" spans="5:5" x14ac:dyDescent="0.2">
      <c r="E654" s="65"/>
    </row>
    <row r="655" spans="5:5" x14ac:dyDescent="0.2">
      <c r="E655" s="65"/>
    </row>
    <row r="656" spans="5:5" x14ac:dyDescent="0.2">
      <c r="E656" s="65"/>
    </row>
    <row r="657" spans="5:5" x14ac:dyDescent="0.2">
      <c r="E657" s="65"/>
    </row>
    <row r="658" spans="5:5" x14ac:dyDescent="0.2">
      <c r="E658" s="65"/>
    </row>
    <row r="659" spans="5:5" x14ac:dyDescent="0.2">
      <c r="E659" s="65"/>
    </row>
    <row r="660" spans="5:5" x14ac:dyDescent="0.2">
      <c r="E660" s="65"/>
    </row>
    <row r="661" spans="5:5" x14ac:dyDescent="0.2">
      <c r="E661" s="65"/>
    </row>
    <row r="662" spans="5:5" x14ac:dyDescent="0.2">
      <c r="E662" s="65"/>
    </row>
    <row r="663" spans="5:5" x14ac:dyDescent="0.2">
      <c r="E663" s="65"/>
    </row>
    <row r="664" spans="5:5" x14ac:dyDescent="0.2">
      <c r="E664" s="65"/>
    </row>
    <row r="665" spans="5:5" x14ac:dyDescent="0.2">
      <c r="E665" s="65"/>
    </row>
    <row r="666" spans="5:5" x14ac:dyDescent="0.2">
      <c r="E666" s="65"/>
    </row>
    <row r="667" spans="5:5" x14ac:dyDescent="0.2">
      <c r="E667" s="65"/>
    </row>
    <row r="668" spans="5:5" x14ac:dyDescent="0.2">
      <c r="E668" s="65"/>
    </row>
    <row r="669" spans="5:5" x14ac:dyDescent="0.2">
      <c r="E669" s="65"/>
    </row>
    <row r="670" spans="5:5" x14ac:dyDescent="0.2">
      <c r="E670" s="65"/>
    </row>
    <row r="671" spans="5:5" x14ac:dyDescent="0.2">
      <c r="E671" s="65"/>
    </row>
    <row r="672" spans="5:5" x14ac:dyDescent="0.2">
      <c r="E672" s="65"/>
    </row>
    <row r="673" spans="5:5" x14ac:dyDescent="0.2">
      <c r="E673" s="65"/>
    </row>
    <row r="674" spans="5:5" x14ac:dyDescent="0.2">
      <c r="E674" s="65"/>
    </row>
    <row r="675" spans="5:5" x14ac:dyDescent="0.2">
      <c r="E675" s="65"/>
    </row>
    <row r="676" spans="5:5" x14ac:dyDescent="0.2">
      <c r="E676" s="65"/>
    </row>
    <row r="677" spans="5:5" x14ac:dyDescent="0.2">
      <c r="E677" s="65"/>
    </row>
    <row r="678" spans="5:5" x14ac:dyDescent="0.2">
      <c r="E678" s="65"/>
    </row>
    <row r="679" spans="5:5" x14ac:dyDescent="0.2">
      <c r="E679" s="65"/>
    </row>
    <row r="680" spans="5:5" x14ac:dyDescent="0.2">
      <c r="E680" s="65"/>
    </row>
    <row r="681" spans="5:5" x14ac:dyDescent="0.2">
      <c r="E681" s="65"/>
    </row>
    <row r="682" spans="5:5" x14ac:dyDescent="0.2">
      <c r="E682" s="65"/>
    </row>
    <row r="683" spans="5:5" x14ac:dyDescent="0.2">
      <c r="E683" s="65"/>
    </row>
    <row r="684" spans="5:5" x14ac:dyDescent="0.2">
      <c r="E684" s="65"/>
    </row>
    <row r="685" spans="5:5" x14ac:dyDescent="0.2">
      <c r="E685" s="65"/>
    </row>
    <row r="686" spans="5:5" x14ac:dyDescent="0.2">
      <c r="E686" s="65"/>
    </row>
    <row r="687" spans="5:5" x14ac:dyDescent="0.2">
      <c r="E687" s="65"/>
    </row>
    <row r="688" spans="5:5" x14ac:dyDescent="0.2">
      <c r="E688" s="65"/>
    </row>
    <row r="689" spans="5:5" x14ac:dyDescent="0.2">
      <c r="E689" s="65"/>
    </row>
    <row r="690" spans="5:5" x14ac:dyDescent="0.2">
      <c r="E690" s="65"/>
    </row>
    <row r="691" spans="5:5" x14ac:dyDescent="0.2">
      <c r="E691" s="65"/>
    </row>
    <row r="692" spans="5:5" x14ac:dyDescent="0.2">
      <c r="E692" s="65"/>
    </row>
    <row r="693" spans="5:5" x14ac:dyDescent="0.2">
      <c r="E693" s="65"/>
    </row>
    <row r="694" spans="5:5" x14ac:dyDescent="0.2">
      <c r="E694" s="65"/>
    </row>
    <row r="695" spans="5:5" x14ac:dyDescent="0.2">
      <c r="E695" s="65"/>
    </row>
    <row r="696" spans="5:5" x14ac:dyDescent="0.2">
      <c r="E696" s="65"/>
    </row>
    <row r="697" spans="5:5" x14ac:dyDescent="0.2">
      <c r="E697" s="65"/>
    </row>
    <row r="698" spans="5:5" x14ac:dyDescent="0.2">
      <c r="E698" s="65"/>
    </row>
    <row r="699" spans="5:5" x14ac:dyDescent="0.2">
      <c r="E699" s="65"/>
    </row>
    <row r="700" spans="5:5" x14ac:dyDescent="0.2">
      <c r="E700" s="65"/>
    </row>
    <row r="701" spans="5:5" x14ac:dyDescent="0.2">
      <c r="E701" s="65"/>
    </row>
    <row r="702" spans="5:5" x14ac:dyDescent="0.2">
      <c r="E702" s="65"/>
    </row>
    <row r="703" spans="5:5" x14ac:dyDescent="0.2">
      <c r="E703" s="65"/>
    </row>
    <row r="704" spans="5:5" x14ac:dyDescent="0.2">
      <c r="E704" s="65"/>
    </row>
    <row r="705" spans="5:5" x14ac:dyDescent="0.2">
      <c r="E705" s="65"/>
    </row>
    <row r="706" spans="5:5" x14ac:dyDescent="0.2">
      <c r="E706" s="65"/>
    </row>
    <row r="707" spans="5:5" x14ac:dyDescent="0.2">
      <c r="E707" s="65"/>
    </row>
    <row r="708" spans="5:5" x14ac:dyDescent="0.2">
      <c r="E708" s="65"/>
    </row>
    <row r="709" spans="5:5" x14ac:dyDescent="0.2">
      <c r="E709" s="65"/>
    </row>
    <row r="710" spans="5:5" x14ac:dyDescent="0.2">
      <c r="E710" s="65"/>
    </row>
    <row r="711" spans="5:5" x14ac:dyDescent="0.2">
      <c r="E711" s="65"/>
    </row>
    <row r="712" spans="5:5" x14ac:dyDescent="0.2">
      <c r="E712" s="65"/>
    </row>
    <row r="713" spans="5:5" x14ac:dyDescent="0.2">
      <c r="E713" s="65"/>
    </row>
    <row r="714" spans="5:5" x14ac:dyDescent="0.2">
      <c r="E714" s="65"/>
    </row>
    <row r="715" spans="5:5" x14ac:dyDescent="0.2">
      <c r="E715" s="65"/>
    </row>
    <row r="716" spans="5:5" x14ac:dyDescent="0.2">
      <c r="E716" s="65"/>
    </row>
    <row r="717" spans="5:5" x14ac:dyDescent="0.2">
      <c r="E717" s="65"/>
    </row>
    <row r="718" spans="5:5" x14ac:dyDescent="0.2">
      <c r="E718" s="65"/>
    </row>
    <row r="719" spans="5:5" x14ac:dyDescent="0.2">
      <c r="E719" s="65"/>
    </row>
    <row r="720" spans="5:5" x14ac:dyDescent="0.2">
      <c r="E720" s="65"/>
    </row>
    <row r="721" spans="5:5" x14ac:dyDescent="0.2">
      <c r="E721" s="65"/>
    </row>
    <row r="722" spans="5:5" x14ac:dyDescent="0.2">
      <c r="E722" s="65"/>
    </row>
    <row r="723" spans="5:5" x14ac:dyDescent="0.2">
      <c r="E723" s="65"/>
    </row>
    <row r="724" spans="5:5" x14ac:dyDescent="0.2">
      <c r="E724" s="65"/>
    </row>
    <row r="725" spans="5:5" x14ac:dyDescent="0.2">
      <c r="E725" s="65"/>
    </row>
    <row r="726" spans="5:5" x14ac:dyDescent="0.2">
      <c r="E726" s="65"/>
    </row>
    <row r="727" spans="5:5" x14ac:dyDescent="0.2">
      <c r="E727" s="65"/>
    </row>
    <row r="728" spans="5:5" x14ac:dyDescent="0.2">
      <c r="E728" s="65"/>
    </row>
    <row r="729" spans="5:5" x14ac:dyDescent="0.2">
      <c r="E729" s="65"/>
    </row>
    <row r="730" spans="5:5" x14ac:dyDescent="0.2">
      <c r="E730" s="65"/>
    </row>
    <row r="731" spans="5:5" x14ac:dyDescent="0.2">
      <c r="E731" s="65"/>
    </row>
    <row r="732" spans="5:5" x14ac:dyDescent="0.2">
      <c r="E732" s="65"/>
    </row>
    <row r="733" spans="5:5" x14ac:dyDescent="0.2">
      <c r="E733" s="65"/>
    </row>
    <row r="734" spans="5:5" x14ac:dyDescent="0.2">
      <c r="E734" s="65"/>
    </row>
    <row r="735" spans="5:5" x14ac:dyDescent="0.2">
      <c r="E735" s="65"/>
    </row>
    <row r="736" spans="5:5" x14ac:dyDescent="0.2">
      <c r="E736" s="65"/>
    </row>
    <row r="737" spans="5:5" x14ac:dyDescent="0.2">
      <c r="E737" s="65"/>
    </row>
    <row r="738" spans="5:5" x14ac:dyDescent="0.2">
      <c r="E738" s="65"/>
    </row>
    <row r="739" spans="5:5" x14ac:dyDescent="0.2">
      <c r="E739" s="65"/>
    </row>
    <row r="740" spans="5:5" x14ac:dyDescent="0.2">
      <c r="E740" s="65"/>
    </row>
    <row r="741" spans="5:5" x14ac:dyDescent="0.2">
      <c r="E741" s="65"/>
    </row>
    <row r="742" spans="5:5" x14ac:dyDescent="0.2">
      <c r="E742" s="65"/>
    </row>
    <row r="743" spans="5:5" x14ac:dyDescent="0.2">
      <c r="E743" s="65"/>
    </row>
    <row r="744" spans="5:5" x14ac:dyDescent="0.2">
      <c r="E744" s="65"/>
    </row>
    <row r="745" spans="5:5" x14ac:dyDescent="0.2">
      <c r="E745" s="65"/>
    </row>
    <row r="746" spans="5:5" x14ac:dyDescent="0.2">
      <c r="E746" s="65"/>
    </row>
    <row r="747" spans="5:5" x14ac:dyDescent="0.2">
      <c r="E747" s="65"/>
    </row>
    <row r="748" spans="5:5" x14ac:dyDescent="0.2">
      <c r="E748" s="65"/>
    </row>
    <row r="749" spans="5:5" x14ac:dyDescent="0.2">
      <c r="E749" s="65"/>
    </row>
    <row r="750" spans="5:5" x14ac:dyDescent="0.2">
      <c r="E750" s="65"/>
    </row>
    <row r="751" spans="5:5" x14ac:dyDescent="0.2">
      <c r="E751" s="65"/>
    </row>
    <row r="752" spans="5:5" x14ac:dyDescent="0.2">
      <c r="E752" s="65"/>
    </row>
    <row r="753" spans="5:5" x14ac:dyDescent="0.2">
      <c r="E753" s="65"/>
    </row>
    <row r="754" spans="5:5" x14ac:dyDescent="0.2">
      <c r="E754" s="65"/>
    </row>
    <row r="755" spans="5:5" x14ac:dyDescent="0.2">
      <c r="E755" s="65"/>
    </row>
    <row r="756" spans="5:5" x14ac:dyDescent="0.2">
      <c r="E756" s="65"/>
    </row>
    <row r="757" spans="5:5" x14ac:dyDescent="0.2">
      <c r="E757" s="65"/>
    </row>
    <row r="758" spans="5:5" x14ac:dyDescent="0.2">
      <c r="E758" s="65"/>
    </row>
    <row r="759" spans="5:5" x14ac:dyDescent="0.2">
      <c r="E759" s="65"/>
    </row>
    <row r="760" spans="5:5" x14ac:dyDescent="0.2">
      <c r="E760" s="65"/>
    </row>
    <row r="761" spans="5:5" x14ac:dyDescent="0.2">
      <c r="E761" s="65"/>
    </row>
    <row r="762" spans="5:5" x14ac:dyDescent="0.2">
      <c r="E762" s="65"/>
    </row>
    <row r="763" spans="5:5" x14ac:dyDescent="0.2">
      <c r="E763" s="65"/>
    </row>
    <row r="764" spans="5:5" x14ac:dyDescent="0.2">
      <c r="E764" s="65"/>
    </row>
    <row r="765" spans="5:5" x14ac:dyDescent="0.2">
      <c r="E765" s="65"/>
    </row>
    <row r="766" spans="5:5" x14ac:dyDescent="0.2">
      <c r="E766" s="65"/>
    </row>
    <row r="767" spans="5:5" x14ac:dyDescent="0.2">
      <c r="E767" s="65"/>
    </row>
    <row r="768" spans="5:5" x14ac:dyDescent="0.2">
      <c r="E768" s="65"/>
    </row>
    <row r="769" spans="5:5" x14ac:dyDescent="0.2">
      <c r="E769" s="65"/>
    </row>
    <row r="770" spans="5:5" x14ac:dyDescent="0.2">
      <c r="E770" s="65"/>
    </row>
    <row r="771" spans="5:5" x14ac:dyDescent="0.2">
      <c r="E771" s="65"/>
    </row>
    <row r="772" spans="5:5" x14ac:dyDescent="0.2">
      <c r="E772" s="65"/>
    </row>
    <row r="773" spans="5:5" x14ac:dyDescent="0.2">
      <c r="E773" s="65"/>
    </row>
    <row r="774" spans="5:5" x14ac:dyDescent="0.2">
      <c r="E774" s="65"/>
    </row>
    <row r="775" spans="5:5" x14ac:dyDescent="0.2">
      <c r="E775" s="65"/>
    </row>
    <row r="776" spans="5:5" x14ac:dyDescent="0.2">
      <c r="E776" s="65"/>
    </row>
    <row r="777" spans="5:5" x14ac:dyDescent="0.2">
      <c r="E777" s="65"/>
    </row>
    <row r="778" spans="5:5" x14ac:dyDescent="0.2">
      <c r="E778" s="65"/>
    </row>
    <row r="779" spans="5:5" x14ac:dyDescent="0.2">
      <c r="E779" s="65"/>
    </row>
    <row r="780" spans="5:5" x14ac:dyDescent="0.2">
      <c r="E780" s="65"/>
    </row>
    <row r="781" spans="5:5" x14ac:dyDescent="0.2">
      <c r="E781" s="65"/>
    </row>
    <row r="782" spans="5:5" x14ac:dyDescent="0.2">
      <c r="E782" s="65"/>
    </row>
    <row r="783" spans="5:5" x14ac:dyDescent="0.2">
      <c r="E783" s="65"/>
    </row>
    <row r="784" spans="5:5" x14ac:dyDescent="0.2">
      <c r="E784" s="65"/>
    </row>
    <row r="785" spans="5:5" x14ac:dyDescent="0.2">
      <c r="E785" s="65"/>
    </row>
    <row r="786" spans="5:5" x14ac:dyDescent="0.2">
      <c r="E786" s="65"/>
    </row>
    <row r="787" spans="5:5" x14ac:dyDescent="0.2">
      <c r="E787" s="65"/>
    </row>
    <row r="788" spans="5:5" x14ac:dyDescent="0.2">
      <c r="E788" s="65"/>
    </row>
    <row r="789" spans="5:5" x14ac:dyDescent="0.2">
      <c r="E789" s="65"/>
    </row>
    <row r="790" spans="5:5" x14ac:dyDescent="0.2">
      <c r="E790" s="65"/>
    </row>
    <row r="791" spans="5:5" x14ac:dyDescent="0.2">
      <c r="E791" s="65"/>
    </row>
    <row r="792" spans="5:5" x14ac:dyDescent="0.2">
      <c r="E792" s="65"/>
    </row>
    <row r="793" spans="5:5" x14ac:dyDescent="0.2">
      <c r="E793" s="65"/>
    </row>
    <row r="794" spans="5:5" x14ac:dyDescent="0.2">
      <c r="E794" s="65"/>
    </row>
    <row r="795" spans="5:5" x14ac:dyDescent="0.2">
      <c r="E795" s="65"/>
    </row>
    <row r="796" spans="5:5" x14ac:dyDescent="0.2">
      <c r="E796" s="65"/>
    </row>
    <row r="797" spans="5:5" x14ac:dyDescent="0.2">
      <c r="E797" s="65"/>
    </row>
    <row r="798" spans="5:5" x14ac:dyDescent="0.2">
      <c r="E798" s="65"/>
    </row>
    <row r="799" spans="5:5" x14ac:dyDescent="0.2">
      <c r="E799" s="65"/>
    </row>
    <row r="800" spans="5:5" x14ac:dyDescent="0.2">
      <c r="E800" s="65"/>
    </row>
    <row r="801" spans="5:5" x14ac:dyDescent="0.2">
      <c r="E801" s="65"/>
    </row>
    <row r="802" spans="5:5" x14ac:dyDescent="0.2">
      <c r="E802" s="65"/>
    </row>
    <row r="803" spans="5:5" x14ac:dyDescent="0.2">
      <c r="E803" s="65"/>
    </row>
    <row r="804" spans="5:5" x14ac:dyDescent="0.2">
      <c r="E804" s="65"/>
    </row>
    <row r="805" spans="5:5" x14ac:dyDescent="0.2">
      <c r="E805" s="65"/>
    </row>
    <row r="806" spans="5:5" x14ac:dyDescent="0.2">
      <c r="E806" s="65"/>
    </row>
    <row r="807" spans="5:5" x14ac:dyDescent="0.2">
      <c r="E807" s="65"/>
    </row>
    <row r="808" spans="5:5" x14ac:dyDescent="0.2">
      <c r="E808" s="65"/>
    </row>
    <row r="809" spans="5:5" x14ac:dyDescent="0.2">
      <c r="E809" s="65"/>
    </row>
    <row r="810" spans="5:5" x14ac:dyDescent="0.2">
      <c r="E810" s="65"/>
    </row>
    <row r="811" spans="5:5" x14ac:dyDescent="0.2">
      <c r="E811" s="65"/>
    </row>
    <row r="812" spans="5:5" x14ac:dyDescent="0.2">
      <c r="E812" s="65"/>
    </row>
    <row r="813" spans="5:5" x14ac:dyDescent="0.2">
      <c r="E813" s="65"/>
    </row>
    <row r="814" spans="5:5" x14ac:dyDescent="0.2">
      <c r="E814" s="65"/>
    </row>
    <row r="815" spans="5:5" x14ac:dyDescent="0.2">
      <c r="E815" s="65"/>
    </row>
    <row r="816" spans="5:5" x14ac:dyDescent="0.2">
      <c r="E816" s="65"/>
    </row>
    <row r="817" spans="5:5" x14ac:dyDescent="0.2">
      <c r="E817" s="65"/>
    </row>
    <row r="818" spans="5:5" x14ac:dyDescent="0.2">
      <c r="E818" s="65"/>
    </row>
    <row r="819" spans="5:5" x14ac:dyDescent="0.2">
      <c r="E819" s="65"/>
    </row>
    <row r="820" spans="5:5" x14ac:dyDescent="0.2">
      <c r="E820" s="65"/>
    </row>
    <row r="821" spans="5:5" x14ac:dyDescent="0.2">
      <c r="E821" s="65"/>
    </row>
    <row r="822" spans="5:5" x14ac:dyDescent="0.2">
      <c r="E822" s="65"/>
    </row>
    <row r="823" spans="5:5" x14ac:dyDescent="0.2">
      <c r="E823" s="65"/>
    </row>
    <row r="824" spans="5:5" x14ac:dyDescent="0.2">
      <c r="E824" s="65"/>
    </row>
    <row r="825" spans="5:5" x14ac:dyDescent="0.2">
      <c r="E825" s="65"/>
    </row>
    <row r="826" spans="5:5" x14ac:dyDescent="0.2">
      <c r="E826" s="65"/>
    </row>
    <row r="827" spans="5:5" x14ac:dyDescent="0.2">
      <c r="E827" s="65"/>
    </row>
    <row r="828" spans="5:5" x14ac:dyDescent="0.2">
      <c r="E828" s="65"/>
    </row>
    <row r="829" spans="5:5" x14ac:dyDescent="0.2">
      <c r="E829" s="65"/>
    </row>
    <row r="830" spans="5:5" x14ac:dyDescent="0.2">
      <c r="E830" s="65"/>
    </row>
    <row r="831" spans="5:5" x14ac:dyDescent="0.2">
      <c r="E831" s="65"/>
    </row>
    <row r="832" spans="5:5" x14ac:dyDescent="0.2">
      <c r="E832" s="65"/>
    </row>
    <row r="833" spans="5:5" x14ac:dyDescent="0.2">
      <c r="E833" s="65"/>
    </row>
    <row r="834" spans="5:5" x14ac:dyDescent="0.2">
      <c r="E834" s="65"/>
    </row>
    <row r="835" spans="5:5" x14ac:dyDescent="0.2">
      <c r="E835" s="65"/>
    </row>
    <row r="836" spans="5:5" x14ac:dyDescent="0.2">
      <c r="E836" s="65"/>
    </row>
    <row r="837" spans="5:5" x14ac:dyDescent="0.2">
      <c r="E837" s="65"/>
    </row>
    <row r="838" spans="5:5" x14ac:dyDescent="0.2">
      <c r="E838" s="65"/>
    </row>
    <row r="839" spans="5:5" x14ac:dyDescent="0.2">
      <c r="E839" s="65"/>
    </row>
    <row r="840" spans="5:5" x14ac:dyDescent="0.2">
      <c r="E840" s="65"/>
    </row>
    <row r="841" spans="5:5" x14ac:dyDescent="0.2">
      <c r="E841" s="65"/>
    </row>
    <row r="842" spans="5:5" x14ac:dyDescent="0.2">
      <c r="E842" s="65"/>
    </row>
    <row r="843" spans="5:5" x14ac:dyDescent="0.2">
      <c r="E843" s="65"/>
    </row>
    <row r="844" spans="5:5" x14ac:dyDescent="0.2">
      <c r="E844" s="65"/>
    </row>
    <row r="845" spans="5:5" x14ac:dyDescent="0.2">
      <c r="E845" s="65"/>
    </row>
    <row r="846" spans="5:5" x14ac:dyDescent="0.2">
      <c r="E846" s="65"/>
    </row>
    <row r="847" spans="5:5" x14ac:dyDescent="0.2">
      <c r="E847" s="65"/>
    </row>
    <row r="848" spans="5:5" x14ac:dyDescent="0.2">
      <c r="E848" s="65"/>
    </row>
    <row r="849" spans="5:5" x14ac:dyDescent="0.2">
      <c r="E849" s="65"/>
    </row>
    <row r="850" spans="5:5" x14ac:dyDescent="0.2">
      <c r="E850" s="65"/>
    </row>
    <row r="851" spans="5:5" x14ac:dyDescent="0.2">
      <c r="E851" s="65"/>
    </row>
    <row r="852" spans="5:5" x14ac:dyDescent="0.2">
      <c r="E852" s="65"/>
    </row>
    <row r="853" spans="5:5" x14ac:dyDescent="0.2">
      <c r="E853" s="65"/>
    </row>
    <row r="854" spans="5:5" x14ac:dyDescent="0.2">
      <c r="E854" s="65"/>
    </row>
    <row r="855" spans="5:5" x14ac:dyDescent="0.2">
      <c r="E855" s="65"/>
    </row>
    <row r="856" spans="5:5" x14ac:dyDescent="0.2">
      <c r="E856" s="65"/>
    </row>
    <row r="857" spans="5:5" x14ac:dyDescent="0.2">
      <c r="E857" s="65"/>
    </row>
    <row r="858" spans="5:5" x14ac:dyDescent="0.2">
      <c r="E858" s="65"/>
    </row>
    <row r="859" spans="5:5" x14ac:dyDescent="0.2">
      <c r="E859" s="65"/>
    </row>
    <row r="860" spans="5:5" x14ac:dyDescent="0.2">
      <c r="E860" s="65"/>
    </row>
    <row r="861" spans="5:5" x14ac:dyDescent="0.2">
      <c r="E861" s="65"/>
    </row>
    <row r="862" spans="5:5" x14ac:dyDescent="0.2">
      <c r="E862" s="65"/>
    </row>
    <row r="863" spans="5:5" x14ac:dyDescent="0.2">
      <c r="E863" s="65"/>
    </row>
    <row r="864" spans="5:5" x14ac:dyDescent="0.2">
      <c r="E864" s="65"/>
    </row>
    <row r="865" spans="5:5" x14ac:dyDescent="0.2">
      <c r="E865" s="65"/>
    </row>
    <row r="866" spans="5:5" x14ac:dyDescent="0.2">
      <c r="E866" s="65"/>
    </row>
    <row r="867" spans="5:5" x14ac:dyDescent="0.2">
      <c r="E867" s="65"/>
    </row>
    <row r="868" spans="5:5" x14ac:dyDescent="0.2">
      <c r="E868" s="65"/>
    </row>
    <row r="869" spans="5:5" x14ac:dyDescent="0.2">
      <c r="E869" s="65"/>
    </row>
    <row r="870" spans="5:5" x14ac:dyDescent="0.2">
      <c r="E870" s="65"/>
    </row>
    <row r="871" spans="5:5" x14ac:dyDescent="0.2">
      <c r="E871" s="65"/>
    </row>
    <row r="872" spans="5:5" x14ac:dyDescent="0.2">
      <c r="E872" s="65"/>
    </row>
    <row r="873" spans="5:5" x14ac:dyDescent="0.2">
      <c r="E873" s="65"/>
    </row>
    <row r="874" spans="5:5" x14ac:dyDescent="0.2">
      <c r="E874" s="65"/>
    </row>
    <row r="875" spans="5:5" x14ac:dyDescent="0.2">
      <c r="E875" s="65"/>
    </row>
    <row r="876" spans="5:5" x14ac:dyDescent="0.2">
      <c r="E876" s="65"/>
    </row>
    <row r="877" spans="5:5" x14ac:dyDescent="0.2">
      <c r="E877" s="65"/>
    </row>
    <row r="878" spans="5:5" x14ac:dyDescent="0.2">
      <c r="E878" s="65"/>
    </row>
    <row r="879" spans="5:5" x14ac:dyDescent="0.2">
      <c r="E879" s="65"/>
    </row>
    <row r="880" spans="5:5" x14ac:dyDescent="0.2">
      <c r="E880" s="65"/>
    </row>
    <row r="881" spans="5:5" x14ac:dyDescent="0.2">
      <c r="E881" s="65"/>
    </row>
    <row r="882" spans="5:5" x14ac:dyDescent="0.2">
      <c r="E882" s="65"/>
    </row>
    <row r="883" spans="5:5" x14ac:dyDescent="0.2">
      <c r="E883" s="65"/>
    </row>
    <row r="884" spans="5:5" x14ac:dyDescent="0.2">
      <c r="E884" s="65"/>
    </row>
    <row r="885" spans="5:5" x14ac:dyDescent="0.2">
      <c r="E885" s="65"/>
    </row>
    <row r="886" spans="5:5" x14ac:dyDescent="0.2">
      <c r="E886" s="65"/>
    </row>
    <row r="887" spans="5:5" x14ac:dyDescent="0.2">
      <c r="E887" s="65"/>
    </row>
    <row r="888" spans="5:5" x14ac:dyDescent="0.2">
      <c r="E888" s="65"/>
    </row>
    <row r="889" spans="5:5" x14ac:dyDescent="0.2">
      <c r="E889" s="65"/>
    </row>
    <row r="890" spans="5:5" x14ac:dyDescent="0.2">
      <c r="E890" s="65"/>
    </row>
    <row r="891" spans="5:5" x14ac:dyDescent="0.2">
      <c r="E891" s="65"/>
    </row>
    <row r="892" spans="5:5" x14ac:dyDescent="0.2">
      <c r="E892" s="65"/>
    </row>
    <row r="893" spans="5:5" x14ac:dyDescent="0.2">
      <c r="E893" s="65"/>
    </row>
    <row r="894" spans="5:5" x14ac:dyDescent="0.2">
      <c r="E894" s="65"/>
    </row>
    <row r="895" spans="5:5" x14ac:dyDescent="0.2">
      <c r="E895" s="65"/>
    </row>
    <row r="896" spans="5:5" x14ac:dyDescent="0.2">
      <c r="E896" s="65"/>
    </row>
    <row r="897" spans="5:5" x14ac:dyDescent="0.2">
      <c r="E897" s="65"/>
    </row>
    <row r="898" spans="5:5" x14ac:dyDescent="0.2">
      <c r="E898" s="65"/>
    </row>
    <row r="899" spans="5:5" x14ac:dyDescent="0.2">
      <c r="E899" s="65"/>
    </row>
    <row r="900" spans="5:5" x14ac:dyDescent="0.2">
      <c r="E900" s="65"/>
    </row>
    <row r="901" spans="5:5" x14ac:dyDescent="0.2">
      <c r="E901" s="65"/>
    </row>
    <row r="902" spans="5:5" x14ac:dyDescent="0.2">
      <c r="E902" s="65"/>
    </row>
    <row r="903" spans="5:5" x14ac:dyDescent="0.2">
      <c r="E903" s="65"/>
    </row>
    <row r="904" spans="5:5" x14ac:dyDescent="0.2">
      <c r="E904" s="65"/>
    </row>
    <row r="905" spans="5:5" x14ac:dyDescent="0.2">
      <c r="E905" s="65"/>
    </row>
    <row r="906" spans="5:5" x14ac:dyDescent="0.2">
      <c r="E906" s="65"/>
    </row>
    <row r="907" spans="5:5" x14ac:dyDescent="0.2">
      <c r="E907" s="65"/>
    </row>
    <row r="908" spans="5:5" x14ac:dyDescent="0.2">
      <c r="E908" s="65"/>
    </row>
    <row r="909" spans="5:5" x14ac:dyDescent="0.2">
      <c r="E909" s="65"/>
    </row>
    <row r="910" spans="5:5" x14ac:dyDescent="0.2">
      <c r="E910" s="65"/>
    </row>
    <row r="911" spans="5:5" x14ac:dyDescent="0.2">
      <c r="E911" s="65"/>
    </row>
    <row r="912" spans="5:5" x14ac:dyDescent="0.2">
      <c r="E912" s="65"/>
    </row>
    <row r="913" spans="5:5" x14ac:dyDescent="0.2">
      <c r="E913" s="65"/>
    </row>
    <row r="914" spans="5:5" x14ac:dyDescent="0.2">
      <c r="E914" s="65"/>
    </row>
    <row r="915" spans="5:5" x14ac:dyDescent="0.2">
      <c r="E915" s="65"/>
    </row>
    <row r="916" spans="5:5" x14ac:dyDescent="0.2">
      <c r="E916" s="65"/>
    </row>
    <row r="917" spans="5:5" x14ac:dyDescent="0.2">
      <c r="E917" s="65"/>
    </row>
    <row r="918" spans="5:5" x14ac:dyDescent="0.2">
      <c r="E918" s="65"/>
    </row>
    <row r="919" spans="5:5" x14ac:dyDescent="0.2">
      <c r="E919" s="65"/>
    </row>
    <row r="920" spans="5:5" x14ac:dyDescent="0.2">
      <c r="E920" s="65"/>
    </row>
    <row r="921" spans="5:5" x14ac:dyDescent="0.2">
      <c r="E921" s="65"/>
    </row>
    <row r="922" spans="5:5" x14ac:dyDescent="0.2">
      <c r="E922" s="65"/>
    </row>
    <row r="923" spans="5:5" x14ac:dyDescent="0.2">
      <c r="E923" s="65"/>
    </row>
    <row r="924" spans="5:5" x14ac:dyDescent="0.2">
      <c r="E924" s="65"/>
    </row>
    <row r="925" spans="5:5" x14ac:dyDescent="0.2">
      <c r="E925" s="65"/>
    </row>
    <row r="926" spans="5:5" x14ac:dyDescent="0.2">
      <c r="E926" s="65"/>
    </row>
    <row r="927" spans="5:5" x14ac:dyDescent="0.2">
      <c r="E927" s="65"/>
    </row>
    <row r="928" spans="5:5" x14ac:dyDescent="0.2">
      <c r="E928" s="65"/>
    </row>
    <row r="929" spans="5:5" x14ac:dyDescent="0.2">
      <c r="E929" s="65"/>
    </row>
    <row r="930" spans="5:5" x14ac:dyDescent="0.2">
      <c r="E930" s="65"/>
    </row>
    <row r="931" spans="5:5" x14ac:dyDescent="0.2">
      <c r="E931" s="65"/>
    </row>
    <row r="932" spans="5:5" x14ac:dyDescent="0.2">
      <c r="E932" s="65"/>
    </row>
    <row r="933" spans="5:5" x14ac:dyDescent="0.2">
      <c r="E933" s="65"/>
    </row>
    <row r="934" spans="5:5" x14ac:dyDescent="0.2">
      <c r="E934" s="65"/>
    </row>
    <row r="935" spans="5:5" x14ac:dyDescent="0.2">
      <c r="E935" s="65"/>
    </row>
    <row r="936" spans="5:5" x14ac:dyDescent="0.2">
      <c r="E936" s="65"/>
    </row>
    <row r="937" spans="5:5" x14ac:dyDescent="0.2">
      <c r="E937" s="65"/>
    </row>
    <row r="938" spans="5:5" x14ac:dyDescent="0.2">
      <c r="E938" s="65"/>
    </row>
    <row r="939" spans="5:5" x14ac:dyDescent="0.2">
      <c r="E939" s="65"/>
    </row>
    <row r="940" spans="5:5" x14ac:dyDescent="0.2">
      <c r="E940" s="65"/>
    </row>
    <row r="941" spans="5:5" x14ac:dyDescent="0.2">
      <c r="E941" s="65"/>
    </row>
    <row r="942" spans="5:5" x14ac:dyDescent="0.2">
      <c r="E942" s="65"/>
    </row>
    <row r="943" spans="5:5" x14ac:dyDescent="0.2">
      <c r="E943" s="65"/>
    </row>
    <row r="944" spans="5:5" x14ac:dyDescent="0.2">
      <c r="E944" s="65"/>
    </row>
    <row r="945" spans="5:5" x14ac:dyDescent="0.2">
      <c r="E945" s="65"/>
    </row>
    <row r="946" spans="5:5" x14ac:dyDescent="0.2">
      <c r="E946" s="65"/>
    </row>
    <row r="947" spans="5:5" x14ac:dyDescent="0.2">
      <c r="E947" s="65"/>
    </row>
    <row r="948" spans="5:5" x14ac:dyDescent="0.2">
      <c r="E948" s="65"/>
    </row>
    <row r="949" spans="5:5" x14ac:dyDescent="0.2">
      <c r="E949" s="65"/>
    </row>
    <row r="950" spans="5:5" x14ac:dyDescent="0.2">
      <c r="E950" s="65"/>
    </row>
    <row r="951" spans="5:5" x14ac:dyDescent="0.2">
      <c r="E951" s="65"/>
    </row>
    <row r="952" spans="5:5" x14ac:dyDescent="0.2">
      <c r="E952" s="65"/>
    </row>
    <row r="953" spans="5:5" x14ac:dyDescent="0.2">
      <c r="E953" s="65"/>
    </row>
    <row r="954" spans="5:5" x14ac:dyDescent="0.2">
      <c r="E954" s="65"/>
    </row>
    <row r="955" spans="5:5" x14ac:dyDescent="0.2">
      <c r="E955" s="65"/>
    </row>
    <row r="956" spans="5:5" x14ac:dyDescent="0.2">
      <c r="E956" s="65"/>
    </row>
    <row r="957" spans="5:5" x14ac:dyDescent="0.2">
      <c r="E957" s="65"/>
    </row>
    <row r="958" spans="5:5" x14ac:dyDescent="0.2">
      <c r="E958" s="65"/>
    </row>
    <row r="959" spans="5:5" x14ac:dyDescent="0.2">
      <c r="E959" s="65"/>
    </row>
    <row r="960" spans="5:5" x14ac:dyDescent="0.2">
      <c r="E960" s="65"/>
    </row>
    <row r="961" spans="5:5" x14ac:dyDescent="0.2">
      <c r="E961" s="65"/>
    </row>
    <row r="962" spans="5:5" x14ac:dyDescent="0.2">
      <c r="E962" s="65"/>
    </row>
    <row r="963" spans="5:5" x14ac:dyDescent="0.2">
      <c r="E963" s="65"/>
    </row>
    <row r="964" spans="5:5" x14ac:dyDescent="0.2">
      <c r="E964" s="65"/>
    </row>
    <row r="965" spans="5:5" x14ac:dyDescent="0.2">
      <c r="E965" s="65"/>
    </row>
    <row r="966" spans="5:5" x14ac:dyDescent="0.2">
      <c r="E966" s="65"/>
    </row>
    <row r="967" spans="5:5" x14ac:dyDescent="0.2">
      <c r="E967" s="65"/>
    </row>
    <row r="968" spans="5:5" x14ac:dyDescent="0.2">
      <c r="E968" s="65"/>
    </row>
    <row r="969" spans="5:5" x14ac:dyDescent="0.2">
      <c r="E969" s="65"/>
    </row>
    <row r="970" spans="5:5" x14ac:dyDescent="0.2">
      <c r="E970" s="65"/>
    </row>
    <row r="971" spans="5:5" x14ac:dyDescent="0.2">
      <c r="E971" s="65"/>
    </row>
    <row r="972" spans="5:5" x14ac:dyDescent="0.2">
      <c r="E972" s="65"/>
    </row>
    <row r="973" spans="5:5" x14ac:dyDescent="0.2">
      <c r="E973" s="65"/>
    </row>
    <row r="974" spans="5:5" x14ac:dyDescent="0.2">
      <c r="E974" s="65"/>
    </row>
    <row r="975" spans="5:5" x14ac:dyDescent="0.2">
      <c r="E975" s="65"/>
    </row>
    <row r="976" spans="5:5" x14ac:dyDescent="0.2">
      <c r="E976" s="65"/>
    </row>
    <row r="977" spans="5:5" x14ac:dyDescent="0.2">
      <c r="E977" s="65"/>
    </row>
    <row r="978" spans="5:5" x14ac:dyDescent="0.2">
      <c r="E978" s="65"/>
    </row>
    <row r="979" spans="5:5" x14ac:dyDescent="0.2">
      <c r="E979" s="65"/>
    </row>
    <row r="980" spans="5:5" x14ac:dyDescent="0.2">
      <c r="E980" s="65"/>
    </row>
    <row r="981" spans="5:5" x14ac:dyDescent="0.2">
      <c r="E981" s="65"/>
    </row>
    <row r="982" spans="5:5" x14ac:dyDescent="0.2">
      <c r="E982" s="65"/>
    </row>
    <row r="983" spans="5:5" x14ac:dyDescent="0.2">
      <c r="E983" s="65"/>
    </row>
    <row r="984" spans="5:5" x14ac:dyDescent="0.2">
      <c r="E984" s="65"/>
    </row>
    <row r="985" spans="5:5" x14ac:dyDescent="0.2">
      <c r="E985" s="65"/>
    </row>
    <row r="986" spans="5:5" x14ac:dyDescent="0.2">
      <c r="E986" s="65"/>
    </row>
    <row r="987" spans="5:5" x14ac:dyDescent="0.2">
      <c r="E987" s="65"/>
    </row>
    <row r="988" spans="5:5" x14ac:dyDescent="0.2">
      <c r="E988" s="65"/>
    </row>
    <row r="989" spans="5:5" x14ac:dyDescent="0.2">
      <c r="E989" s="65"/>
    </row>
    <row r="990" spans="5:5" x14ac:dyDescent="0.2">
      <c r="E990" s="65"/>
    </row>
    <row r="991" spans="5:5" x14ac:dyDescent="0.2">
      <c r="E991" s="65"/>
    </row>
    <row r="992" spans="5:5" x14ac:dyDescent="0.2">
      <c r="E992" s="65"/>
    </row>
    <row r="993" spans="5:5" x14ac:dyDescent="0.2">
      <c r="E993" s="65"/>
    </row>
    <row r="994" spans="5:5" x14ac:dyDescent="0.2">
      <c r="E994" s="65"/>
    </row>
    <row r="995" spans="5:5" x14ac:dyDescent="0.2">
      <c r="E995" s="65"/>
    </row>
    <row r="996" spans="5:5" x14ac:dyDescent="0.2">
      <c r="E996" s="65"/>
    </row>
    <row r="997" spans="5:5" x14ac:dyDescent="0.2">
      <c r="E997" s="65"/>
    </row>
    <row r="998" spans="5:5" x14ac:dyDescent="0.2">
      <c r="E998" s="65"/>
    </row>
    <row r="999" spans="5:5" x14ac:dyDescent="0.2">
      <c r="E999" s="65"/>
    </row>
    <row r="1000" spans="5:5" x14ac:dyDescent="0.2">
      <c r="E1000" s="65"/>
    </row>
    <row r="1001" spans="5:5" x14ac:dyDescent="0.2">
      <c r="E1001" s="65"/>
    </row>
    <row r="1002" spans="5:5" x14ac:dyDescent="0.2">
      <c r="E1002" s="65"/>
    </row>
    <row r="1003" spans="5:5" x14ac:dyDescent="0.2">
      <c r="E1003" s="65"/>
    </row>
    <row r="1004" spans="5:5" x14ac:dyDescent="0.2">
      <c r="E1004" s="65"/>
    </row>
    <row r="1005" spans="5:5" x14ac:dyDescent="0.2">
      <c r="E1005" s="65"/>
    </row>
    <row r="1006" spans="5:5" x14ac:dyDescent="0.2">
      <c r="E1006" s="65"/>
    </row>
    <row r="1007" spans="5:5" x14ac:dyDescent="0.2">
      <c r="E1007" s="65"/>
    </row>
    <row r="1008" spans="5:5" x14ac:dyDescent="0.2">
      <c r="E1008" s="65"/>
    </row>
    <row r="1009" spans="5:5" x14ac:dyDescent="0.2">
      <c r="E1009" s="65"/>
    </row>
    <row r="1010" spans="5:5" x14ac:dyDescent="0.2">
      <c r="E1010" s="65"/>
    </row>
    <row r="1011" spans="5:5" x14ac:dyDescent="0.2">
      <c r="E1011" s="65"/>
    </row>
    <row r="1012" spans="5:5" x14ac:dyDescent="0.2">
      <c r="E1012" s="65"/>
    </row>
    <row r="1013" spans="5:5" x14ac:dyDescent="0.2">
      <c r="E1013" s="65"/>
    </row>
    <row r="1014" spans="5:5" x14ac:dyDescent="0.2">
      <c r="E1014" s="65"/>
    </row>
    <row r="1015" spans="5:5" x14ac:dyDescent="0.2">
      <c r="E1015" s="65"/>
    </row>
    <row r="1016" spans="5:5" x14ac:dyDescent="0.2">
      <c r="E1016" s="65"/>
    </row>
    <row r="1017" spans="5:5" x14ac:dyDescent="0.2">
      <c r="E1017" s="65"/>
    </row>
    <row r="1018" spans="5:5" x14ac:dyDescent="0.2">
      <c r="E1018" s="65"/>
    </row>
    <row r="1019" spans="5:5" x14ac:dyDescent="0.2">
      <c r="E1019" s="65"/>
    </row>
    <row r="1020" spans="5:5" x14ac:dyDescent="0.2">
      <c r="E1020" s="65"/>
    </row>
    <row r="1021" spans="5:5" x14ac:dyDescent="0.2">
      <c r="E1021" s="65"/>
    </row>
    <row r="1022" spans="5:5" x14ac:dyDescent="0.2">
      <c r="E1022" s="65"/>
    </row>
    <row r="1023" spans="5:5" x14ac:dyDescent="0.2">
      <c r="E1023" s="65"/>
    </row>
    <row r="1024" spans="5:5" x14ac:dyDescent="0.2">
      <c r="E1024" s="65"/>
    </row>
    <row r="1025" spans="5:5" x14ac:dyDescent="0.2">
      <c r="E1025" s="65"/>
    </row>
    <row r="1026" spans="5:5" x14ac:dyDescent="0.2">
      <c r="E1026" s="65"/>
    </row>
    <row r="1027" spans="5:5" x14ac:dyDescent="0.2">
      <c r="E1027" s="65"/>
    </row>
    <row r="1028" spans="5:5" x14ac:dyDescent="0.2">
      <c r="E1028" s="65"/>
    </row>
    <row r="1029" spans="5:5" x14ac:dyDescent="0.2">
      <c r="E1029" s="65"/>
    </row>
    <row r="1030" spans="5:5" x14ac:dyDescent="0.2">
      <c r="E1030" s="65"/>
    </row>
    <row r="1031" spans="5:5" x14ac:dyDescent="0.2">
      <c r="E1031" s="65"/>
    </row>
    <row r="1032" spans="5:5" x14ac:dyDescent="0.2">
      <c r="E1032" s="65"/>
    </row>
    <row r="1033" spans="5:5" x14ac:dyDescent="0.2">
      <c r="E1033" s="65"/>
    </row>
    <row r="1034" spans="5:5" x14ac:dyDescent="0.2">
      <c r="E1034" s="65"/>
    </row>
    <row r="1035" spans="5:5" x14ac:dyDescent="0.2">
      <c r="E1035" s="65"/>
    </row>
    <row r="1036" spans="5:5" x14ac:dyDescent="0.2">
      <c r="E1036" s="65"/>
    </row>
    <row r="1037" spans="5:5" x14ac:dyDescent="0.2">
      <c r="E1037" s="65"/>
    </row>
    <row r="1038" spans="5:5" x14ac:dyDescent="0.2">
      <c r="E1038" s="65"/>
    </row>
    <row r="1039" spans="5:5" x14ac:dyDescent="0.2">
      <c r="E1039" s="65"/>
    </row>
    <row r="1040" spans="5:5" x14ac:dyDescent="0.2">
      <c r="E1040" s="65"/>
    </row>
    <row r="1041" spans="5:5" x14ac:dyDescent="0.2">
      <c r="E1041" s="65"/>
    </row>
    <row r="1042" spans="5:5" x14ac:dyDescent="0.2">
      <c r="E1042" s="65"/>
    </row>
    <row r="1043" spans="5:5" x14ac:dyDescent="0.2">
      <c r="E1043" s="65"/>
    </row>
    <row r="1044" spans="5:5" x14ac:dyDescent="0.2">
      <c r="E1044" s="65"/>
    </row>
    <row r="1045" spans="5:5" x14ac:dyDescent="0.2">
      <c r="E1045" s="65"/>
    </row>
    <row r="1046" spans="5:5" x14ac:dyDescent="0.2">
      <c r="E1046" s="65"/>
    </row>
    <row r="1047" spans="5:5" x14ac:dyDescent="0.2">
      <c r="E1047" s="65"/>
    </row>
    <row r="1048" spans="5:5" x14ac:dyDescent="0.2">
      <c r="E1048" s="65"/>
    </row>
    <row r="1049" spans="5:5" x14ac:dyDescent="0.2">
      <c r="E1049" s="65"/>
    </row>
    <row r="1050" spans="5:5" x14ac:dyDescent="0.2">
      <c r="E1050" s="65"/>
    </row>
    <row r="1051" spans="5:5" x14ac:dyDescent="0.2">
      <c r="E1051" s="65"/>
    </row>
    <row r="1052" spans="5:5" x14ac:dyDescent="0.2">
      <c r="E1052" s="65"/>
    </row>
    <row r="1053" spans="5:5" x14ac:dyDescent="0.2">
      <c r="E1053" s="65"/>
    </row>
    <row r="1054" spans="5:5" x14ac:dyDescent="0.2">
      <c r="E1054" s="65"/>
    </row>
    <row r="1055" spans="5:5" x14ac:dyDescent="0.2">
      <c r="E1055" s="65"/>
    </row>
    <row r="1056" spans="5:5" x14ac:dyDescent="0.2">
      <c r="E1056" s="65"/>
    </row>
    <row r="1057" spans="5:5" x14ac:dyDescent="0.2">
      <c r="E1057" s="65"/>
    </row>
    <row r="1058" spans="5:5" x14ac:dyDescent="0.2">
      <c r="E1058" s="65"/>
    </row>
    <row r="1059" spans="5:5" x14ac:dyDescent="0.2">
      <c r="E1059" s="65"/>
    </row>
    <row r="1060" spans="5:5" x14ac:dyDescent="0.2">
      <c r="E1060" s="65"/>
    </row>
    <row r="1061" spans="5:5" x14ac:dyDescent="0.2">
      <c r="E1061" s="65"/>
    </row>
    <row r="1062" spans="5:5" x14ac:dyDescent="0.2">
      <c r="E1062" s="65"/>
    </row>
    <row r="1063" spans="5:5" x14ac:dyDescent="0.2">
      <c r="E1063" s="65"/>
    </row>
    <row r="1064" spans="5:5" x14ac:dyDescent="0.2">
      <c r="E1064" s="65"/>
    </row>
    <row r="1065" spans="5:5" x14ac:dyDescent="0.2">
      <c r="E1065" s="65"/>
    </row>
    <row r="1066" spans="5:5" x14ac:dyDescent="0.2">
      <c r="E1066" s="65"/>
    </row>
    <row r="1067" spans="5:5" x14ac:dyDescent="0.2">
      <c r="E1067" s="65"/>
    </row>
    <row r="1068" spans="5:5" x14ac:dyDescent="0.2">
      <c r="E1068" s="65"/>
    </row>
    <row r="1069" spans="5:5" x14ac:dyDescent="0.2">
      <c r="E1069" s="65"/>
    </row>
    <row r="1070" spans="5:5" x14ac:dyDescent="0.2">
      <c r="E1070" s="65"/>
    </row>
    <row r="1071" spans="5:5" x14ac:dyDescent="0.2">
      <c r="E1071" s="65"/>
    </row>
    <row r="1072" spans="5:5" x14ac:dyDescent="0.2">
      <c r="E1072" s="65"/>
    </row>
    <row r="1073" spans="5:5" x14ac:dyDescent="0.2">
      <c r="E1073" s="65"/>
    </row>
    <row r="1074" spans="5:5" x14ac:dyDescent="0.2">
      <c r="E1074" s="65"/>
    </row>
    <row r="1075" spans="5:5" x14ac:dyDescent="0.2">
      <c r="E1075" s="65"/>
    </row>
    <row r="1076" spans="5:5" x14ac:dyDescent="0.2">
      <c r="E1076" s="65"/>
    </row>
    <row r="1077" spans="5:5" x14ac:dyDescent="0.2">
      <c r="E1077" s="65"/>
    </row>
    <row r="1078" spans="5:5" x14ac:dyDescent="0.2">
      <c r="E1078" s="65"/>
    </row>
    <row r="1079" spans="5:5" x14ac:dyDescent="0.2">
      <c r="E1079" s="65"/>
    </row>
    <row r="1080" spans="5:5" x14ac:dyDescent="0.2">
      <c r="E1080" s="65"/>
    </row>
    <row r="1081" spans="5:5" x14ac:dyDescent="0.2">
      <c r="E1081" s="65"/>
    </row>
    <row r="1082" spans="5:5" x14ac:dyDescent="0.2">
      <c r="E1082" s="65"/>
    </row>
    <row r="1083" spans="5:5" x14ac:dyDescent="0.2">
      <c r="E1083" s="65"/>
    </row>
    <row r="1084" spans="5:5" x14ac:dyDescent="0.2">
      <c r="E1084" s="65"/>
    </row>
    <row r="1085" spans="5:5" x14ac:dyDescent="0.2">
      <c r="E1085" s="65"/>
    </row>
    <row r="1086" spans="5:5" x14ac:dyDescent="0.2">
      <c r="E1086" s="65"/>
    </row>
    <row r="1087" spans="5:5" x14ac:dyDescent="0.2">
      <c r="E1087" s="65"/>
    </row>
    <row r="1088" spans="5:5" x14ac:dyDescent="0.2">
      <c r="E1088" s="65"/>
    </row>
    <row r="1089" spans="5:5" x14ac:dyDescent="0.2">
      <c r="E1089" s="65"/>
    </row>
    <row r="1090" spans="5:5" x14ac:dyDescent="0.2">
      <c r="E1090" s="65"/>
    </row>
    <row r="1091" spans="5:5" x14ac:dyDescent="0.2">
      <c r="E1091" s="65"/>
    </row>
    <row r="1092" spans="5:5" x14ac:dyDescent="0.2">
      <c r="E1092" s="65"/>
    </row>
    <row r="1093" spans="5:5" x14ac:dyDescent="0.2">
      <c r="E1093" s="65"/>
    </row>
    <row r="1094" spans="5:5" x14ac:dyDescent="0.2">
      <c r="E1094" s="65"/>
    </row>
    <row r="1095" spans="5:5" x14ac:dyDescent="0.2">
      <c r="E1095" s="65"/>
    </row>
    <row r="1096" spans="5:5" x14ac:dyDescent="0.2">
      <c r="E1096" s="65"/>
    </row>
    <row r="1097" spans="5:5" x14ac:dyDescent="0.2">
      <c r="E1097" s="65"/>
    </row>
    <row r="1098" spans="5:5" x14ac:dyDescent="0.2">
      <c r="E1098" s="65"/>
    </row>
    <row r="1099" spans="5:5" x14ac:dyDescent="0.2">
      <c r="E1099" s="65"/>
    </row>
    <row r="1100" spans="5:5" x14ac:dyDescent="0.2">
      <c r="E1100" s="65"/>
    </row>
    <row r="1101" spans="5:5" x14ac:dyDescent="0.2">
      <c r="E1101" s="65"/>
    </row>
    <row r="1102" spans="5:5" x14ac:dyDescent="0.2">
      <c r="E1102" s="65"/>
    </row>
    <row r="1103" spans="5:5" x14ac:dyDescent="0.2">
      <c r="E1103" s="65"/>
    </row>
    <row r="1104" spans="5:5" x14ac:dyDescent="0.2">
      <c r="E1104" s="65"/>
    </row>
    <row r="1105" spans="5:5" x14ac:dyDescent="0.2">
      <c r="E1105" s="65"/>
    </row>
    <row r="1106" spans="5:5" x14ac:dyDescent="0.2">
      <c r="E1106" s="65"/>
    </row>
    <row r="1107" spans="5:5" x14ac:dyDescent="0.2">
      <c r="E1107" s="65"/>
    </row>
    <row r="1108" spans="5:5" x14ac:dyDescent="0.2">
      <c r="E1108" s="65"/>
    </row>
    <row r="1109" spans="5:5" x14ac:dyDescent="0.2">
      <c r="E1109" s="65"/>
    </row>
    <row r="1110" spans="5:5" x14ac:dyDescent="0.2">
      <c r="E1110" s="65"/>
    </row>
    <row r="1111" spans="5:5" x14ac:dyDescent="0.2">
      <c r="E1111" s="65"/>
    </row>
    <row r="1112" spans="5:5" x14ac:dyDescent="0.2">
      <c r="E1112" s="65"/>
    </row>
    <row r="1113" spans="5:5" x14ac:dyDescent="0.2">
      <c r="E1113" s="65"/>
    </row>
    <row r="1114" spans="5:5" x14ac:dyDescent="0.2">
      <c r="E1114" s="65"/>
    </row>
    <row r="1115" spans="5:5" x14ac:dyDescent="0.2">
      <c r="E1115" s="65"/>
    </row>
    <row r="1116" spans="5:5" x14ac:dyDescent="0.2">
      <c r="E1116" s="65"/>
    </row>
    <row r="1117" spans="5:5" x14ac:dyDescent="0.2">
      <c r="E1117" s="65"/>
    </row>
    <row r="1118" spans="5:5" x14ac:dyDescent="0.2">
      <c r="E1118" s="65"/>
    </row>
    <row r="1119" spans="5:5" x14ac:dyDescent="0.2">
      <c r="E1119" s="65"/>
    </row>
    <row r="1120" spans="5:5" x14ac:dyDescent="0.2">
      <c r="E1120" s="65"/>
    </row>
    <row r="1121" spans="5:5" x14ac:dyDescent="0.2">
      <c r="E1121" s="65"/>
    </row>
    <row r="1122" spans="5:5" x14ac:dyDescent="0.2">
      <c r="E1122" s="65"/>
    </row>
    <row r="1123" spans="5:5" x14ac:dyDescent="0.2">
      <c r="E1123" s="65"/>
    </row>
    <row r="1124" spans="5:5" x14ac:dyDescent="0.2">
      <c r="E1124" s="65"/>
    </row>
    <row r="1125" spans="5:5" x14ac:dyDescent="0.2">
      <c r="E1125" s="65"/>
    </row>
    <row r="1126" spans="5:5" x14ac:dyDescent="0.2">
      <c r="E1126" s="65"/>
    </row>
    <row r="1127" spans="5:5" x14ac:dyDescent="0.2">
      <c r="E1127" s="65"/>
    </row>
    <row r="1128" spans="5:5" x14ac:dyDescent="0.2">
      <c r="E1128" s="65"/>
    </row>
    <row r="1129" spans="5:5" x14ac:dyDescent="0.2">
      <c r="E1129" s="65"/>
    </row>
    <row r="1130" spans="5:5" x14ac:dyDescent="0.2">
      <c r="E1130" s="65"/>
    </row>
    <row r="1131" spans="5:5" x14ac:dyDescent="0.2">
      <c r="E1131" s="65"/>
    </row>
    <row r="1132" spans="5:5" x14ac:dyDescent="0.2">
      <c r="E1132" s="65"/>
    </row>
    <row r="1133" spans="5:5" x14ac:dyDescent="0.2">
      <c r="E1133" s="65"/>
    </row>
    <row r="1134" spans="5:5" x14ac:dyDescent="0.2">
      <c r="E1134" s="65"/>
    </row>
    <row r="1135" spans="5:5" x14ac:dyDescent="0.2">
      <c r="E1135" s="65"/>
    </row>
    <row r="1136" spans="5:5" x14ac:dyDescent="0.2">
      <c r="E1136" s="65"/>
    </row>
    <row r="1137" spans="5:5" x14ac:dyDescent="0.2">
      <c r="E1137" s="65"/>
    </row>
    <row r="1138" spans="5:5" x14ac:dyDescent="0.2">
      <c r="E1138" s="65"/>
    </row>
    <row r="1139" spans="5:5" x14ac:dyDescent="0.2">
      <c r="E1139" s="65"/>
    </row>
    <row r="1140" spans="5:5" x14ac:dyDescent="0.2">
      <c r="E1140" s="65"/>
    </row>
    <row r="1141" spans="5:5" x14ac:dyDescent="0.2">
      <c r="E1141" s="65"/>
    </row>
    <row r="1142" spans="5:5" x14ac:dyDescent="0.2">
      <c r="E1142" s="65"/>
    </row>
    <row r="1143" spans="5:5" x14ac:dyDescent="0.2">
      <c r="E1143" s="65"/>
    </row>
    <row r="1144" spans="5:5" x14ac:dyDescent="0.2">
      <c r="E1144" s="65"/>
    </row>
    <row r="1145" spans="5:5" x14ac:dyDescent="0.2">
      <c r="E1145" s="65"/>
    </row>
    <row r="1146" spans="5:5" x14ac:dyDescent="0.2">
      <c r="E1146" s="65"/>
    </row>
    <row r="1147" spans="5:5" x14ac:dyDescent="0.2">
      <c r="E1147" s="65"/>
    </row>
    <row r="1148" spans="5:5" x14ac:dyDescent="0.2">
      <c r="E1148" s="65"/>
    </row>
    <row r="1149" spans="5:5" x14ac:dyDescent="0.2">
      <c r="E1149" s="65"/>
    </row>
    <row r="1150" spans="5:5" x14ac:dyDescent="0.2">
      <c r="E1150" s="65"/>
    </row>
    <row r="1151" spans="5:5" x14ac:dyDescent="0.2">
      <c r="E1151" s="65"/>
    </row>
    <row r="1152" spans="5:5" x14ac:dyDescent="0.2">
      <c r="E1152" s="65"/>
    </row>
    <row r="1153" spans="5:5" x14ac:dyDescent="0.2">
      <c r="E1153" s="65"/>
    </row>
    <row r="1154" spans="5:5" x14ac:dyDescent="0.2">
      <c r="E1154" s="65"/>
    </row>
    <row r="1155" spans="5:5" x14ac:dyDescent="0.2">
      <c r="E1155" s="65"/>
    </row>
    <row r="1156" spans="5:5" x14ac:dyDescent="0.2">
      <c r="E1156" s="65"/>
    </row>
    <row r="1157" spans="5:5" x14ac:dyDescent="0.2">
      <c r="E1157" s="65"/>
    </row>
    <row r="1158" spans="5:5" x14ac:dyDescent="0.2">
      <c r="E1158" s="65"/>
    </row>
    <row r="1159" spans="5:5" x14ac:dyDescent="0.2">
      <c r="E1159" s="65"/>
    </row>
    <row r="1160" spans="5:5" x14ac:dyDescent="0.2">
      <c r="E1160" s="65"/>
    </row>
    <row r="1161" spans="5:5" x14ac:dyDescent="0.2">
      <c r="E1161" s="65"/>
    </row>
    <row r="1162" spans="5:5" x14ac:dyDescent="0.2">
      <c r="E1162" s="65"/>
    </row>
    <row r="1163" spans="5:5" x14ac:dyDescent="0.2">
      <c r="E1163" s="65"/>
    </row>
    <row r="1164" spans="5:5" x14ac:dyDescent="0.2">
      <c r="E1164" s="65"/>
    </row>
    <row r="1165" spans="5:5" x14ac:dyDescent="0.2">
      <c r="E1165" s="65"/>
    </row>
    <row r="1166" spans="5:5" x14ac:dyDescent="0.2">
      <c r="E1166" s="65"/>
    </row>
    <row r="1167" spans="5:5" x14ac:dyDescent="0.2">
      <c r="E1167" s="65"/>
    </row>
    <row r="1168" spans="5:5" x14ac:dyDescent="0.2">
      <c r="E1168" s="65"/>
    </row>
    <row r="1169" spans="5:5" x14ac:dyDescent="0.2">
      <c r="E1169" s="65"/>
    </row>
    <row r="1170" spans="5:5" x14ac:dyDescent="0.2">
      <c r="E1170" s="65"/>
    </row>
    <row r="1171" spans="5:5" x14ac:dyDescent="0.2">
      <c r="E1171" s="65"/>
    </row>
    <row r="1172" spans="5:5" x14ac:dyDescent="0.2">
      <c r="E1172" s="65"/>
    </row>
    <row r="1173" spans="5:5" x14ac:dyDescent="0.2">
      <c r="E1173" s="65"/>
    </row>
    <row r="1174" spans="5:5" x14ac:dyDescent="0.2">
      <c r="E1174" s="65"/>
    </row>
    <row r="1175" spans="5:5" x14ac:dyDescent="0.2">
      <c r="E1175" s="65"/>
    </row>
    <row r="1176" spans="5:5" x14ac:dyDescent="0.2">
      <c r="E1176" s="65"/>
    </row>
    <row r="1177" spans="5:5" x14ac:dyDescent="0.2">
      <c r="E1177" s="65"/>
    </row>
    <row r="1178" spans="5:5" x14ac:dyDescent="0.2">
      <c r="E1178" s="65"/>
    </row>
    <row r="1179" spans="5:5" x14ac:dyDescent="0.2">
      <c r="E1179" s="65"/>
    </row>
    <row r="1180" spans="5:5" x14ac:dyDescent="0.2">
      <c r="E1180" s="65"/>
    </row>
    <row r="1181" spans="5:5" x14ac:dyDescent="0.2">
      <c r="E1181" s="65"/>
    </row>
    <row r="1182" spans="5:5" x14ac:dyDescent="0.2">
      <c r="E1182" s="65"/>
    </row>
    <row r="1183" spans="5:5" x14ac:dyDescent="0.2">
      <c r="E1183" s="65"/>
    </row>
    <row r="1184" spans="5:5" x14ac:dyDescent="0.2">
      <c r="E1184" s="65"/>
    </row>
    <row r="1185" spans="5:5" x14ac:dyDescent="0.2">
      <c r="E1185" s="65"/>
    </row>
    <row r="1186" spans="5:5" x14ac:dyDescent="0.2">
      <c r="E1186" s="65"/>
    </row>
    <row r="1187" spans="5:5" x14ac:dyDescent="0.2">
      <c r="E1187" s="65"/>
    </row>
    <row r="1188" spans="5:5" x14ac:dyDescent="0.2">
      <c r="E1188" s="65"/>
    </row>
    <row r="1189" spans="5:5" x14ac:dyDescent="0.2">
      <c r="E1189" s="65"/>
    </row>
    <row r="1190" spans="5:5" x14ac:dyDescent="0.2">
      <c r="E1190" s="65"/>
    </row>
    <row r="1191" spans="5:5" x14ac:dyDescent="0.2">
      <c r="E1191" s="65"/>
    </row>
    <row r="1192" spans="5:5" x14ac:dyDescent="0.2">
      <c r="E1192" s="65"/>
    </row>
    <row r="1193" spans="5:5" x14ac:dyDescent="0.2">
      <c r="E1193" s="65"/>
    </row>
    <row r="1194" spans="5:5" x14ac:dyDescent="0.2">
      <c r="E1194" s="65"/>
    </row>
    <row r="1195" spans="5:5" x14ac:dyDescent="0.2">
      <c r="E1195" s="65"/>
    </row>
    <row r="1196" spans="5:5" x14ac:dyDescent="0.2">
      <c r="E1196" s="65"/>
    </row>
    <row r="1197" spans="5:5" x14ac:dyDescent="0.2">
      <c r="E1197" s="65"/>
    </row>
    <row r="1198" spans="5:5" x14ac:dyDescent="0.2">
      <c r="E1198" s="65"/>
    </row>
    <row r="1199" spans="5:5" x14ac:dyDescent="0.2">
      <c r="E1199" s="65"/>
    </row>
    <row r="1200" spans="5:5" x14ac:dyDescent="0.2">
      <c r="E1200" s="65"/>
    </row>
    <row r="1201" spans="5:5" x14ac:dyDescent="0.2">
      <c r="E1201" s="65"/>
    </row>
    <row r="1202" spans="5:5" x14ac:dyDescent="0.2">
      <c r="E1202" s="65"/>
    </row>
    <row r="1203" spans="5:5" x14ac:dyDescent="0.2">
      <c r="E1203" s="65"/>
    </row>
    <row r="1204" spans="5:5" x14ac:dyDescent="0.2">
      <c r="E1204" s="65"/>
    </row>
    <row r="1205" spans="5:5" x14ac:dyDescent="0.2">
      <c r="E1205" s="65"/>
    </row>
    <row r="1206" spans="5:5" x14ac:dyDescent="0.2">
      <c r="E1206" s="65"/>
    </row>
    <row r="1207" spans="5:5" x14ac:dyDescent="0.2">
      <c r="E1207" s="65"/>
    </row>
    <row r="1208" spans="5:5" x14ac:dyDescent="0.2">
      <c r="E1208" s="65"/>
    </row>
    <row r="1209" spans="5:5" x14ac:dyDescent="0.2">
      <c r="E1209" s="65"/>
    </row>
    <row r="1210" spans="5:5" x14ac:dyDescent="0.2">
      <c r="E1210" s="65"/>
    </row>
    <row r="1211" spans="5:5" x14ac:dyDescent="0.2">
      <c r="E1211" s="65"/>
    </row>
    <row r="1212" spans="5:5" x14ac:dyDescent="0.2">
      <c r="E1212" s="65"/>
    </row>
    <row r="1213" spans="5:5" x14ac:dyDescent="0.2">
      <c r="E1213" s="65"/>
    </row>
    <row r="1214" spans="5:5" x14ac:dyDescent="0.2">
      <c r="E1214" s="65"/>
    </row>
    <row r="1215" spans="5:5" x14ac:dyDescent="0.2">
      <c r="E1215" s="65"/>
    </row>
    <row r="1216" spans="5:5" x14ac:dyDescent="0.2">
      <c r="E1216" s="65"/>
    </row>
    <row r="1217" spans="5:5" x14ac:dyDescent="0.2">
      <c r="E1217" s="65"/>
    </row>
    <row r="1218" spans="5:5" x14ac:dyDescent="0.2">
      <c r="E1218" s="65"/>
    </row>
    <row r="1219" spans="5:5" x14ac:dyDescent="0.2">
      <c r="E1219" s="65"/>
    </row>
    <row r="1220" spans="5:5" x14ac:dyDescent="0.2">
      <c r="E1220" s="65"/>
    </row>
    <row r="1221" spans="5:5" x14ac:dyDescent="0.2">
      <c r="E1221" s="65"/>
    </row>
    <row r="1222" spans="5:5" x14ac:dyDescent="0.2">
      <c r="E1222" s="65"/>
    </row>
    <row r="1223" spans="5:5" x14ac:dyDescent="0.2">
      <c r="E1223" s="65"/>
    </row>
    <row r="1224" spans="5:5" x14ac:dyDescent="0.2">
      <c r="E1224" s="65"/>
    </row>
    <row r="1225" spans="5:5" x14ac:dyDescent="0.2">
      <c r="E1225" s="65"/>
    </row>
    <row r="1226" spans="5:5" x14ac:dyDescent="0.2">
      <c r="E1226" s="65"/>
    </row>
    <row r="1227" spans="5:5" x14ac:dyDescent="0.2">
      <c r="E1227" s="65"/>
    </row>
    <row r="1228" spans="5:5" x14ac:dyDescent="0.2">
      <c r="E1228" s="65"/>
    </row>
    <row r="1229" spans="5:5" x14ac:dyDescent="0.2">
      <c r="E1229" s="65"/>
    </row>
    <row r="1230" spans="5:5" x14ac:dyDescent="0.2">
      <c r="E1230" s="65"/>
    </row>
    <row r="1231" spans="5:5" x14ac:dyDescent="0.2">
      <c r="E1231" s="65"/>
    </row>
    <row r="1232" spans="5:5" x14ac:dyDescent="0.2">
      <c r="E1232" s="65"/>
    </row>
    <row r="1233" spans="5:5" x14ac:dyDescent="0.2">
      <c r="E1233" s="65"/>
    </row>
    <row r="1234" spans="5:5" x14ac:dyDescent="0.2">
      <c r="E1234" s="65"/>
    </row>
    <row r="1235" spans="5:5" x14ac:dyDescent="0.2">
      <c r="E1235" s="65"/>
    </row>
    <row r="1236" spans="5:5" x14ac:dyDescent="0.2">
      <c r="E1236" s="65"/>
    </row>
    <row r="1237" spans="5:5" x14ac:dyDescent="0.2">
      <c r="E1237" s="65"/>
    </row>
    <row r="1238" spans="5:5" x14ac:dyDescent="0.2">
      <c r="E1238" s="65"/>
    </row>
    <row r="1239" spans="5:5" x14ac:dyDescent="0.2">
      <c r="E1239" s="65"/>
    </row>
    <row r="1240" spans="5:5" x14ac:dyDescent="0.2">
      <c r="E1240" s="65"/>
    </row>
    <row r="1241" spans="5:5" x14ac:dyDescent="0.2">
      <c r="E1241" s="65"/>
    </row>
    <row r="1242" spans="5:5" x14ac:dyDescent="0.2">
      <c r="E1242" s="65"/>
    </row>
    <row r="1243" spans="5:5" x14ac:dyDescent="0.2">
      <c r="E1243" s="65"/>
    </row>
    <row r="1244" spans="5:5" x14ac:dyDescent="0.2">
      <c r="E1244" s="65"/>
    </row>
    <row r="1245" spans="5:5" x14ac:dyDescent="0.2">
      <c r="E1245" s="65"/>
    </row>
    <row r="1246" spans="5:5" x14ac:dyDescent="0.2">
      <c r="E1246" s="65"/>
    </row>
    <row r="1247" spans="5:5" x14ac:dyDescent="0.2">
      <c r="E1247" s="65"/>
    </row>
    <row r="1248" spans="5:5" x14ac:dyDescent="0.2">
      <c r="E1248" s="65"/>
    </row>
    <row r="1249" spans="5:5" x14ac:dyDescent="0.2">
      <c r="E1249" s="65"/>
    </row>
    <row r="1250" spans="5:5" x14ac:dyDescent="0.2">
      <c r="E1250" s="65"/>
    </row>
    <row r="1251" spans="5:5" x14ac:dyDescent="0.2">
      <c r="E1251" s="65"/>
    </row>
    <row r="1252" spans="5:5" x14ac:dyDescent="0.2">
      <c r="E1252" s="65"/>
    </row>
    <row r="1253" spans="5:5" x14ac:dyDescent="0.2">
      <c r="E1253" s="65"/>
    </row>
    <row r="1254" spans="5:5" x14ac:dyDescent="0.2">
      <c r="E1254" s="65"/>
    </row>
    <row r="1255" spans="5:5" x14ac:dyDescent="0.2">
      <c r="E1255" s="65"/>
    </row>
    <row r="1256" spans="5:5" x14ac:dyDescent="0.2">
      <c r="E1256" s="65"/>
    </row>
    <row r="1257" spans="5:5" x14ac:dyDescent="0.2">
      <c r="E1257" s="65"/>
    </row>
    <row r="1258" spans="5:5" x14ac:dyDescent="0.2">
      <c r="E1258" s="65"/>
    </row>
    <row r="1259" spans="5:5" x14ac:dyDescent="0.2">
      <c r="E1259" s="65"/>
    </row>
    <row r="1260" spans="5:5" x14ac:dyDescent="0.2">
      <c r="E1260" s="65"/>
    </row>
    <row r="1261" spans="5:5" x14ac:dyDescent="0.2">
      <c r="E1261" s="65"/>
    </row>
    <row r="1262" spans="5:5" x14ac:dyDescent="0.2">
      <c r="E1262" s="65"/>
    </row>
    <row r="1263" spans="5:5" x14ac:dyDescent="0.2">
      <c r="E1263" s="65"/>
    </row>
    <row r="1264" spans="5:5" x14ac:dyDescent="0.2">
      <c r="E1264" s="65"/>
    </row>
    <row r="1265" spans="5:5" x14ac:dyDescent="0.2">
      <c r="E1265" s="65"/>
    </row>
    <row r="1266" spans="5:5" x14ac:dyDescent="0.2">
      <c r="E1266" s="65"/>
    </row>
    <row r="1267" spans="5:5" x14ac:dyDescent="0.2">
      <c r="E1267" s="65"/>
    </row>
    <row r="1268" spans="5:5" x14ac:dyDescent="0.2">
      <c r="E1268" s="65"/>
    </row>
    <row r="1269" spans="5:5" x14ac:dyDescent="0.2">
      <c r="E1269" s="65"/>
    </row>
    <row r="1270" spans="5:5" x14ac:dyDescent="0.2">
      <c r="E1270" s="65"/>
    </row>
    <row r="1271" spans="5:5" x14ac:dyDescent="0.2">
      <c r="E1271" s="65"/>
    </row>
    <row r="1272" spans="5:5" x14ac:dyDescent="0.2">
      <c r="E1272" s="65"/>
    </row>
    <row r="1273" spans="5:5" x14ac:dyDescent="0.2">
      <c r="E1273" s="65"/>
    </row>
    <row r="1274" spans="5:5" x14ac:dyDescent="0.2">
      <c r="E1274" s="65"/>
    </row>
    <row r="1275" spans="5:5" x14ac:dyDescent="0.2">
      <c r="E1275" s="65"/>
    </row>
    <row r="1276" spans="5:5" x14ac:dyDescent="0.2">
      <c r="E1276" s="65"/>
    </row>
    <row r="1277" spans="5:5" x14ac:dyDescent="0.2">
      <c r="E1277" s="65"/>
    </row>
    <row r="1278" spans="5:5" x14ac:dyDescent="0.2">
      <c r="E1278" s="65"/>
    </row>
    <row r="1279" spans="5:5" x14ac:dyDescent="0.2">
      <c r="E1279" s="65"/>
    </row>
    <row r="1280" spans="5:5" x14ac:dyDescent="0.2">
      <c r="E1280" s="65"/>
    </row>
    <row r="1281" spans="5:5" x14ac:dyDescent="0.2">
      <c r="E1281" s="65"/>
    </row>
    <row r="1282" spans="5:5" x14ac:dyDescent="0.2">
      <c r="E1282" s="65"/>
    </row>
    <row r="1283" spans="5:5" x14ac:dyDescent="0.2">
      <c r="E1283" s="65"/>
    </row>
    <row r="1284" spans="5:5" x14ac:dyDescent="0.2">
      <c r="E1284" s="65"/>
    </row>
    <row r="1285" spans="5:5" x14ac:dyDescent="0.2">
      <c r="E1285" s="65"/>
    </row>
    <row r="1286" spans="5:5" x14ac:dyDescent="0.2">
      <c r="E1286" s="65"/>
    </row>
    <row r="1287" spans="5:5" x14ac:dyDescent="0.2">
      <c r="E1287" s="65"/>
    </row>
    <row r="1288" spans="5:5" x14ac:dyDescent="0.2">
      <c r="E1288" s="65"/>
    </row>
    <row r="1289" spans="5:5" x14ac:dyDescent="0.2">
      <c r="E1289" s="65"/>
    </row>
    <row r="1290" spans="5:5" x14ac:dyDescent="0.2">
      <c r="E1290" s="65"/>
    </row>
    <row r="1291" spans="5:5" x14ac:dyDescent="0.2">
      <c r="E1291" s="65"/>
    </row>
    <row r="1292" spans="5:5" x14ac:dyDescent="0.2">
      <c r="E1292" s="65"/>
    </row>
    <row r="1293" spans="5:5" x14ac:dyDescent="0.2">
      <c r="E1293" s="65"/>
    </row>
    <row r="1294" spans="5:5" x14ac:dyDescent="0.2">
      <c r="E1294" s="65"/>
    </row>
    <row r="1295" spans="5:5" x14ac:dyDescent="0.2">
      <c r="E1295" s="65"/>
    </row>
    <row r="1296" spans="5:5" x14ac:dyDescent="0.2">
      <c r="E1296" s="65"/>
    </row>
    <row r="1297" spans="5:5" x14ac:dyDescent="0.2">
      <c r="E1297" s="65"/>
    </row>
    <row r="1298" spans="5:5" x14ac:dyDescent="0.2">
      <c r="E1298" s="65"/>
    </row>
    <row r="1299" spans="5:5" x14ac:dyDescent="0.2">
      <c r="E1299" s="65"/>
    </row>
    <row r="1300" spans="5:5" x14ac:dyDescent="0.2">
      <c r="E1300" s="65"/>
    </row>
    <row r="1301" spans="5:5" x14ac:dyDescent="0.2">
      <c r="E1301" s="65"/>
    </row>
    <row r="1302" spans="5:5" x14ac:dyDescent="0.2">
      <c r="E1302" s="65"/>
    </row>
    <row r="1303" spans="5:5" x14ac:dyDescent="0.2">
      <c r="E1303" s="65"/>
    </row>
    <row r="1304" spans="5:5" x14ac:dyDescent="0.2">
      <c r="E1304" s="65"/>
    </row>
    <row r="1305" spans="5:5" x14ac:dyDescent="0.2">
      <c r="E1305" s="65"/>
    </row>
    <row r="1306" spans="5:5" x14ac:dyDescent="0.2">
      <c r="E1306" s="65"/>
    </row>
    <row r="1307" spans="5:5" x14ac:dyDescent="0.2">
      <c r="E1307" s="65"/>
    </row>
    <row r="1308" spans="5:5" x14ac:dyDescent="0.2">
      <c r="E1308" s="65"/>
    </row>
    <row r="1309" spans="5:5" x14ac:dyDescent="0.2">
      <c r="E1309" s="65"/>
    </row>
    <row r="1310" spans="5:5" x14ac:dyDescent="0.2">
      <c r="E1310" s="65"/>
    </row>
    <row r="1311" spans="5:5" x14ac:dyDescent="0.2">
      <c r="E1311" s="65"/>
    </row>
    <row r="1312" spans="5:5" x14ac:dyDescent="0.2">
      <c r="E1312" s="65"/>
    </row>
    <row r="1313" spans="5:5" x14ac:dyDescent="0.2">
      <c r="E1313" s="65"/>
    </row>
    <row r="1314" spans="5:5" x14ac:dyDescent="0.2">
      <c r="E1314" s="65"/>
    </row>
    <row r="1315" spans="5:5" x14ac:dyDescent="0.2">
      <c r="E1315" s="65"/>
    </row>
    <row r="1316" spans="5:5" x14ac:dyDescent="0.2">
      <c r="E1316" s="65"/>
    </row>
    <row r="1317" spans="5:5" x14ac:dyDescent="0.2">
      <c r="E1317" s="65"/>
    </row>
    <row r="1318" spans="5:5" x14ac:dyDescent="0.2">
      <c r="E1318" s="65"/>
    </row>
    <row r="1319" spans="5:5" x14ac:dyDescent="0.2">
      <c r="E1319" s="65"/>
    </row>
    <row r="1320" spans="5:5" x14ac:dyDescent="0.2">
      <c r="E1320" s="65"/>
    </row>
    <row r="1321" spans="5:5" x14ac:dyDescent="0.2">
      <c r="E1321" s="65"/>
    </row>
    <row r="1322" spans="5:5" x14ac:dyDescent="0.2">
      <c r="E1322" s="65"/>
    </row>
    <row r="1323" spans="5:5" x14ac:dyDescent="0.2">
      <c r="E1323" s="65"/>
    </row>
    <row r="1324" spans="5:5" x14ac:dyDescent="0.2">
      <c r="E1324" s="65"/>
    </row>
    <row r="1325" spans="5:5" x14ac:dyDescent="0.2">
      <c r="E1325" s="65"/>
    </row>
    <row r="1326" spans="5:5" x14ac:dyDescent="0.2">
      <c r="E1326" s="65"/>
    </row>
    <row r="1327" spans="5:5" x14ac:dyDescent="0.2">
      <c r="E1327" s="65"/>
    </row>
    <row r="1328" spans="5:5" x14ac:dyDescent="0.2">
      <c r="E1328" s="65"/>
    </row>
    <row r="1329" spans="5:5" x14ac:dyDescent="0.2">
      <c r="E1329" s="65"/>
    </row>
    <row r="1330" spans="5:5" x14ac:dyDescent="0.2">
      <c r="E1330" s="65"/>
    </row>
    <row r="1331" spans="5:5" x14ac:dyDescent="0.2">
      <c r="E1331" s="65"/>
    </row>
    <row r="1332" spans="5:5" x14ac:dyDescent="0.2">
      <c r="E1332" s="65"/>
    </row>
    <row r="1333" spans="5:5" x14ac:dyDescent="0.2">
      <c r="E1333" s="65"/>
    </row>
    <row r="1334" spans="5:5" x14ac:dyDescent="0.2">
      <c r="E1334" s="65"/>
    </row>
    <row r="1335" spans="5:5" x14ac:dyDescent="0.2">
      <c r="E1335" s="65"/>
    </row>
    <row r="1336" spans="5:5" x14ac:dyDescent="0.2">
      <c r="E1336" s="65"/>
    </row>
    <row r="1337" spans="5:5" x14ac:dyDescent="0.2">
      <c r="E1337" s="65"/>
    </row>
    <row r="1338" spans="5:5" x14ac:dyDescent="0.2">
      <c r="E1338" s="65"/>
    </row>
    <row r="1339" spans="5:5" x14ac:dyDescent="0.2">
      <c r="E1339" s="65"/>
    </row>
    <row r="1340" spans="5:5" x14ac:dyDescent="0.2">
      <c r="E1340" s="65"/>
    </row>
    <row r="1341" spans="5:5" x14ac:dyDescent="0.2">
      <c r="E1341" s="65"/>
    </row>
    <row r="1342" spans="5:5" x14ac:dyDescent="0.2">
      <c r="E1342" s="65"/>
    </row>
    <row r="1343" spans="5:5" x14ac:dyDescent="0.2">
      <c r="E1343" s="65"/>
    </row>
    <row r="1344" spans="5:5" x14ac:dyDescent="0.2">
      <c r="E1344" s="65"/>
    </row>
    <row r="1345" spans="5:5" x14ac:dyDescent="0.2">
      <c r="E1345" s="65"/>
    </row>
    <row r="1346" spans="5:5" x14ac:dyDescent="0.2">
      <c r="E1346" s="65"/>
    </row>
    <row r="1347" spans="5:5" x14ac:dyDescent="0.2">
      <c r="E1347" s="65"/>
    </row>
    <row r="1348" spans="5:5" x14ac:dyDescent="0.2">
      <c r="E1348" s="65"/>
    </row>
    <row r="1349" spans="5:5" x14ac:dyDescent="0.2">
      <c r="E1349" s="65"/>
    </row>
    <row r="1350" spans="5:5" x14ac:dyDescent="0.2">
      <c r="E1350" s="65"/>
    </row>
    <row r="1351" spans="5:5" x14ac:dyDescent="0.2">
      <c r="E1351" s="65"/>
    </row>
    <row r="1352" spans="5:5" x14ac:dyDescent="0.2">
      <c r="E1352" s="65"/>
    </row>
    <row r="1353" spans="5:5" x14ac:dyDescent="0.2">
      <c r="E1353" s="65"/>
    </row>
    <row r="1354" spans="5:5" x14ac:dyDescent="0.2">
      <c r="E1354" s="65"/>
    </row>
    <row r="1355" spans="5:5" x14ac:dyDescent="0.2">
      <c r="E1355" s="65"/>
    </row>
    <row r="1356" spans="5:5" x14ac:dyDescent="0.2">
      <c r="E1356" s="65"/>
    </row>
    <row r="1357" spans="5:5" x14ac:dyDescent="0.2">
      <c r="E1357" s="65"/>
    </row>
    <row r="1358" spans="5:5" x14ac:dyDescent="0.2">
      <c r="E1358" s="65"/>
    </row>
    <row r="1359" spans="5:5" x14ac:dyDescent="0.2">
      <c r="E1359" s="65"/>
    </row>
    <row r="1360" spans="5:5" x14ac:dyDescent="0.2">
      <c r="E1360" s="65"/>
    </row>
    <row r="1361" spans="5:5" x14ac:dyDescent="0.2">
      <c r="E1361" s="65"/>
    </row>
    <row r="1362" spans="5:5" x14ac:dyDescent="0.2">
      <c r="E1362" s="65"/>
    </row>
    <row r="1363" spans="5:5" x14ac:dyDescent="0.2">
      <c r="E1363" s="65"/>
    </row>
    <row r="1364" spans="5:5" x14ac:dyDescent="0.2">
      <c r="E1364" s="65"/>
    </row>
    <row r="1365" spans="5:5" x14ac:dyDescent="0.2">
      <c r="E1365" s="65"/>
    </row>
    <row r="1366" spans="5:5" x14ac:dyDescent="0.2">
      <c r="E1366" s="65"/>
    </row>
    <row r="1367" spans="5:5" x14ac:dyDescent="0.2">
      <c r="E1367" s="65"/>
    </row>
    <row r="1368" spans="5:5" x14ac:dyDescent="0.2">
      <c r="E1368" s="65"/>
    </row>
    <row r="1369" spans="5:5" x14ac:dyDescent="0.2">
      <c r="E1369" s="65"/>
    </row>
    <row r="1370" spans="5:5" x14ac:dyDescent="0.2">
      <c r="E1370" s="65"/>
    </row>
    <row r="1371" spans="5:5" x14ac:dyDescent="0.2">
      <c r="E1371" s="65"/>
    </row>
    <row r="1372" spans="5:5" x14ac:dyDescent="0.2">
      <c r="E1372" s="65"/>
    </row>
    <row r="1373" spans="5:5" x14ac:dyDescent="0.2">
      <c r="E1373" s="65"/>
    </row>
    <row r="1374" spans="5:5" x14ac:dyDescent="0.2">
      <c r="E1374" s="65"/>
    </row>
    <row r="1375" spans="5:5" x14ac:dyDescent="0.2">
      <c r="E1375" s="65"/>
    </row>
    <row r="1376" spans="5:5" x14ac:dyDescent="0.2">
      <c r="E1376" s="65"/>
    </row>
    <row r="1377" spans="5:5" x14ac:dyDescent="0.2">
      <c r="E1377" s="65"/>
    </row>
    <row r="1378" spans="5:5" x14ac:dyDescent="0.2">
      <c r="E1378" s="65"/>
    </row>
  </sheetData>
  <mergeCells count="1">
    <mergeCell ref="P3:R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7"/>
  <sheetViews>
    <sheetView topLeftCell="A235" workbookViewId="0">
      <selection activeCell="E253" sqref="E253"/>
    </sheetView>
  </sheetViews>
  <sheetFormatPr defaultRowHeight="12" x14ac:dyDescent="0.2"/>
  <cols>
    <col min="1" max="1" width="2.42578125" style="2" customWidth="1"/>
    <col min="2" max="2" width="36.5703125" style="2" bestFit="1" customWidth="1"/>
    <col min="3" max="3" width="13.42578125" style="28" bestFit="1" customWidth="1"/>
    <col min="4" max="4" width="0.5703125" style="2" customWidth="1"/>
    <col min="5" max="5" width="13.85546875" style="28" customWidth="1"/>
    <col min="6" max="6" width="13.7109375" style="28" customWidth="1"/>
    <col min="7" max="7" width="13.42578125" style="28" bestFit="1" customWidth="1"/>
    <col min="8" max="8" width="13.5703125" style="28" customWidth="1"/>
    <col min="9" max="9" width="14" style="28" customWidth="1"/>
    <col min="10" max="10" width="0.7109375" style="2" customWidth="1"/>
    <col min="11" max="11" width="12.42578125" style="28" bestFit="1" customWidth="1"/>
    <col min="12" max="12" width="11.140625" style="2" bestFit="1" customWidth="1"/>
    <col min="13" max="13" width="12.42578125" style="2" bestFit="1" customWidth="1"/>
    <col min="14" max="251" width="9.140625" style="2"/>
    <col min="252" max="252" width="2.42578125" style="2" customWidth="1"/>
    <col min="253" max="253" width="36.85546875" style="2" customWidth="1"/>
    <col min="254" max="254" width="16.85546875" style="2" customWidth="1"/>
    <col min="255" max="255" width="16.7109375" style="2" customWidth="1"/>
    <col min="256" max="256" width="16" style="2" customWidth="1"/>
    <col min="257" max="257" width="16.5703125" style="2" customWidth="1"/>
    <col min="258" max="258" width="18.42578125" style="2" customWidth="1"/>
    <col min="259" max="259" width="17" style="2" customWidth="1"/>
    <col min="260" max="260" width="15.28515625" style="2" bestFit="1" customWidth="1"/>
    <col min="261" max="261" width="18.28515625" style="2" customWidth="1"/>
    <col min="262" max="262" width="16.5703125" style="2" customWidth="1"/>
    <col min="263" max="263" width="17.42578125" style="2" customWidth="1"/>
    <col min="264" max="264" width="14.28515625" style="2" bestFit="1" customWidth="1"/>
    <col min="265" max="507" width="9.140625" style="2"/>
    <col min="508" max="508" width="2.42578125" style="2" customWidth="1"/>
    <col min="509" max="509" width="36.85546875" style="2" customWidth="1"/>
    <col min="510" max="510" width="16.85546875" style="2" customWidth="1"/>
    <col min="511" max="511" width="16.7109375" style="2" customWidth="1"/>
    <col min="512" max="512" width="16" style="2" customWidth="1"/>
    <col min="513" max="513" width="16.5703125" style="2" customWidth="1"/>
    <col min="514" max="514" width="18.42578125" style="2" customWidth="1"/>
    <col min="515" max="515" width="17" style="2" customWidth="1"/>
    <col min="516" max="516" width="15.28515625" style="2" bestFit="1" customWidth="1"/>
    <col min="517" max="517" width="18.28515625" style="2" customWidth="1"/>
    <col min="518" max="518" width="16.5703125" style="2" customWidth="1"/>
    <col min="519" max="519" width="17.42578125" style="2" customWidth="1"/>
    <col min="520" max="520" width="14.28515625" style="2" bestFit="1" customWidth="1"/>
    <col min="521" max="763" width="9.140625" style="2"/>
    <col min="764" max="764" width="2.42578125" style="2" customWidth="1"/>
    <col min="765" max="765" width="36.85546875" style="2" customWidth="1"/>
    <col min="766" max="766" width="16.85546875" style="2" customWidth="1"/>
    <col min="767" max="767" width="16.7109375" style="2" customWidth="1"/>
    <col min="768" max="768" width="16" style="2" customWidth="1"/>
    <col min="769" max="769" width="16.5703125" style="2" customWidth="1"/>
    <col min="770" max="770" width="18.42578125" style="2" customWidth="1"/>
    <col min="771" max="771" width="17" style="2" customWidth="1"/>
    <col min="772" max="772" width="15.28515625" style="2" bestFit="1" customWidth="1"/>
    <col min="773" max="773" width="18.28515625" style="2" customWidth="1"/>
    <col min="774" max="774" width="16.5703125" style="2" customWidth="1"/>
    <col min="775" max="775" width="17.42578125" style="2" customWidth="1"/>
    <col min="776" max="776" width="14.28515625" style="2" bestFit="1" customWidth="1"/>
    <col min="777" max="1019" width="9.140625" style="2"/>
    <col min="1020" max="1020" width="2.42578125" style="2" customWidth="1"/>
    <col min="1021" max="1021" width="36.85546875" style="2" customWidth="1"/>
    <col min="1022" max="1022" width="16.85546875" style="2" customWidth="1"/>
    <col min="1023" max="1023" width="16.7109375" style="2" customWidth="1"/>
    <col min="1024" max="1024" width="16" style="2" customWidth="1"/>
    <col min="1025" max="1025" width="16.5703125" style="2" customWidth="1"/>
    <col min="1026" max="1026" width="18.42578125" style="2" customWidth="1"/>
    <col min="1027" max="1027" width="17" style="2" customWidth="1"/>
    <col min="1028" max="1028" width="15.28515625" style="2" bestFit="1" customWidth="1"/>
    <col min="1029" max="1029" width="18.28515625" style="2" customWidth="1"/>
    <col min="1030" max="1030" width="16.5703125" style="2" customWidth="1"/>
    <col min="1031" max="1031" width="17.42578125" style="2" customWidth="1"/>
    <col min="1032" max="1032" width="14.28515625" style="2" bestFit="1" customWidth="1"/>
    <col min="1033" max="1275" width="9.140625" style="2"/>
    <col min="1276" max="1276" width="2.42578125" style="2" customWidth="1"/>
    <col min="1277" max="1277" width="36.85546875" style="2" customWidth="1"/>
    <col min="1278" max="1278" width="16.85546875" style="2" customWidth="1"/>
    <col min="1279" max="1279" width="16.7109375" style="2" customWidth="1"/>
    <col min="1280" max="1280" width="16" style="2" customWidth="1"/>
    <col min="1281" max="1281" width="16.5703125" style="2" customWidth="1"/>
    <col min="1282" max="1282" width="18.42578125" style="2" customWidth="1"/>
    <col min="1283" max="1283" width="17" style="2" customWidth="1"/>
    <col min="1284" max="1284" width="15.28515625" style="2" bestFit="1" customWidth="1"/>
    <col min="1285" max="1285" width="18.28515625" style="2" customWidth="1"/>
    <col min="1286" max="1286" width="16.5703125" style="2" customWidth="1"/>
    <col min="1287" max="1287" width="17.42578125" style="2" customWidth="1"/>
    <col min="1288" max="1288" width="14.28515625" style="2" bestFit="1" customWidth="1"/>
    <col min="1289" max="1531" width="9.140625" style="2"/>
    <col min="1532" max="1532" width="2.42578125" style="2" customWidth="1"/>
    <col min="1533" max="1533" width="36.85546875" style="2" customWidth="1"/>
    <col min="1534" max="1534" width="16.85546875" style="2" customWidth="1"/>
    <col min="1535" max="1535" width="16.7109375" style="2" customWidth="1"/>
    <col min="1536" max="1536" width="16" style="2" customWidth="1"/>
    <col min="1537" max="1537" width="16.5703125" style="2" customWidth="1"/>
    <col min="1538" max="1538" width="18.42578125" style="2" customWidth="1"/>
    <col min="1539" max="1539" width="17" style="2" customWidth="1"/>
    <col min="1540" max="1540" width="15.28515625" style="2" bestFit="1" customWidth="1"/>
    <col min="1541" max="1541" width="18.28515625" style="2" customWidth="1"/>
    <col min="1542" max="1542" width="16.5703125" style="2" customWidth="1"/>
    <col min="1543" max="1543" width="17.42578125" style="2" customWidth="1"/>
    <col min="1544" max="1544" width="14.28515625" style="2" bestFit="1" customWidth="1"/>
    <col min="1545" max="1787" width="9.140625" style="2"/>
    <col min="1788" max="1788" width="2.42578125" style="2" customWidth="1"/>
    <col min="1789" max="1789" width="36.85546875" style="2" customWidth="1"/>
    <col min="1790" max="1790" width="16.85546875" style="2" customWidth="1"/>
    <col min="1791" max="1791" width="16.7109375" style="2" customWidth="1"/>
    <col min="1792" max="1792" width="16" style="2" customWidth="1"/>
    <col min="1793" max="1793" width="16.5703125" style="2" customWidth="1"/>
    <col min="1794" max="1794" width="18.42578125" style="2" customWidth="1"/>
    <col min="1795" max="1795" width="17" style="2" customWidth="1"/>
    <col min="1796" max="1796" width="15.28515625" style="2" bestFit="1" customWidth="1"/>
    <col min="1797" max="1797" width="18.28515625" style="2" customWidth="1"/>
    <col min="1798" max="1798" width="16.5703125" style="2" customWidth="1"/>
    <col min="1799" max="1799" width="17.42578125" style="2" customWidth="1"/>
    <col min="1800" max="1800" width="14.28515625" style="2" bestFit="1" customWidth="1"/>
    <col min="1801" max="2043" width="9.140625" style="2"/>
    <col min="2044" max="2044" width="2.42578125" style="2" customWidth="1"/>
    <col min="2045" max="2045" width="36.85546875" style="2" customWidth="1"/>
    <col min="2046" max="2046" width="16.85546875" style="2" customWidth="1"/>
    <col min="2047" max="2047" width="16.7109375" style="2" customWidth="1"/>
    <col min="2048" max="2048" width="16" style="2" customWidth="1"/>
    <col min="2049" max="2049" width="16.5703125" style="2" customWidth="1"/>
    <col min="2050" max="2050" width="18.42578125" style="2" customWidth="1"/>
    <col min="2051" max="2051" width="17" style="2" customWidth="1"/>
    <col min="2052" max="2052" width="15.28515625" style="2" bestFit="1" customWidth="1"/>
    <col min="2053" max="2053" width="18.28515625" style="2" customWidth="1"/>
    <col min="2054" max="2054" width="16.5703125" style="2" customWidth="1"/>
    <col min="2055" max="2055" width="17.42578125" style="2" customWidth="1"/>
    <col min="2056" max="2056" width="14.28515625" style="2" bestFit="1" customWidth="1"/>
    <col min="2057" max="2299" width="9.140625" style="2"/>
    <col min="2300" max="2300" width="2.42578125" style="2" customWidth="1"/>
    <col min="2301" max="2301" width="36.85546875" style="2" customWidth="1"/>
    <col min="2302" max="2302" width="16.85546875" style="2" customWidth="1"/>
    <col min="2303" max="2303" width="16.7109375" style="2" customWidth="1"/>
    <col min="2304" max="2304" width="16" style="2" customWidth="1"/>
    <col min="2305" max="2305" width="16.5703125" style="2" customWidth="1"/>
    <col min="2306" max="2306" width="18.42578125" style="2" customWidth="1"/>
    <col min="2307" max="2307" width="17" style="2" customWidth="1"/>
    <col min="2308" max="2308" width="15.28515625" style="2" bestFit="1" customWidth="1"/>
    <col min="2309" max="2309" width="18.28515625" style="2" customWidth="1"/>
    <col min="2310" max="2310" width="16.5703125" style="2" customWidth="1"/>
    <col min="2311" max="2311" width="17.42578125" style="2" customWidth="1"/>
    <col min="2312" max="2312" width="14.28515625" style="2" bestFit="1" customWidth="1"/>
    <col min="2313" max="2555" width="9.140625" style="2"/>
    <col min="2556" max="2556" width="2.42578125" style="2" customWidth="1"/>
    <col min="2557" max="2557" width="36.85546875" style="2" customWidth="1"/>
    <col min="2558" max="2558" width="16.85546875" style="2" customWidth="1"/>
    <col min="2559" max="2559" width="16.7109375" style="2" customWidth="1"/>
    <col min="2560" max="2560" width="16" style="2" customWidth="1"/>
    <col min="2561" max="2561" width="16.5703125" style="2" customWidth="1"/>
    <col min="2562" max="2562" width="18.42578125" style="2" customWidth="1"/>
    <col min="2563" max="2563" width="17" style="2" customWidth="1"/>
    <col min="2564" max="2564" width="15.28515625" style="2" bestFit="1" customWidth="1"/>
    <col min="2565" max="2565" width="18.28515625" style="2" customWidth="1"/>
    <col min="2566" max="2566" width="16.5703125" style="2" customWidth="1"/>
    <col min="2567" max="2567" width="17.42578125" style="2" customWidth="1"/>
    <col min="2568" max="2568" width="14.28515625" style="2" bestFit="1" customWidth="1"/>
    <col min="2569" max="2811" width="9.140625" style="2"/>
    <col min="2812" max="2812" width="2.42578125" style="2" customWidth="1"/>
    <col min="2813" max="2813" width="36.85546875" style="2" customWidth="1"/>
    <col min="2814" max="2814" width="16.85546875" style="2" customWidth="1"/>
    <col min="2815" max="2815" width="16.7109375" style="2" customWidth="1"/>
    <col min="2816" max="2816" width="16" style="2" customWidth="1"/>
    <col min="2817" max="2817" width="16.5703125" style="2" customWidth="1"/>
    <col min="2818" max="2818" width="18.42578125" style="2" customWidth="1"/>
    <col min="2819" max="2819" width="17" style="2" customWidth="1"/>
    <col min="2820" max="2820" width="15.28515625" style="2" bestFit="1" customWidth="1"/>
    <col min="2821" max="2821" width="18.28515625" style="2" customWidth="1"/>
    <col min="2822" max="2822" width="16.5703125" style="2" customWidth="1"/>
    <col min="2823" max="2823" width="17.42578125" style="2" customWidth="1"/>
    <col min="2824" max="2824" width="14.28515625" style="2" bestFit="1" customWidth="1"/>
    <col min="2825" max="3067" width="9.140625" style="2"/>
    <col min="3068" max="3068" width="2.42578125" style="2" customWidth="1"/>
    <col min="3069" max="3069" width="36.85546875" style="2" customWidth="1"/>
    <col min="3070" max="3070" width="16.85546875" style="2" customWidth="1"/>
    <col min="3071" max="3071" width="16.7109375" style="2" customWidth="1"/>
    <col min="3072" max="3072" width="16" style="2" customWidth="1"/>
    <col min="3073" max="3073" width="16.5703125" style="2" customWidth="1"/>
    <col min="3074" max="3074" width="18.42578125" style="2" customWidth="1"/>
    <col min="3075" max="3075" width="17" style="2" customWidth="1"/>
    <col min="3076" max="3076" width="15.28515625" style="2" bestFit="1" customWidth="1"/>
    <col min="3077" max="3077" width="18.28515625" style="2" customWidth="1"/>
    <col min="3078" max="3078" width="16.5703125" style="2" customWidth="1"/>
    <col min="3079" max="3079" width="17.42578125" style="2" customWidth="1"/>
    <col min="3080" max="3080" width="14.28515625" style="2" bestFit="1" customWidth="1"/>
    <col min="3081" max="3323" width="9.140625" style="2"/>
    <col min="3324" max="3324" width="2.42578125" style="2" customWidth="1"/>
    <col min="3325" max="3325" width="36.85546875" style="2" customWidth="1"/>
    <col min="3326" max="3326" width="16.85546875" style="2" customWidth="1"/>
    <col min="3327" max="3327" width="16.7109375" style="2" customWidth="1"/>
    <col min="3328" max="3328" width="16" style="2" customWidth="1"/>
    <col min="3329" max="3329" width="16.5703125" style="2" customWidth="1"/>
    <col min="3330" max="3330" width="18.42578125" style="2" customWidth="1"/>
    <col min="3331" max="3331" width="17" style="2" customWidth="1"/>
    <col min="3332" max="3332" width="15.28515625" style="2" bestFit="1" customWidth="1"/>
    <col min="3333" max="3333" width="18.28515625" style="2" customWidth="1"/>
    <col min="3334" max="3334" width="16.5703125" style="2" customWidth="1"/>
    <col min="3335" max="3335" width="17.42578125" style="2" customWidth="1"/>
    <col min="3336" max="3336" width="14.28515625" style="2" bestFit="1" customWidth="1"/>
    <col min="3337" max="3579" width="9.140625" style="2"/>
    <col min="3580" max="3580" width="2.42578125" style="2" customWidth="1"/>
    <col min="3581" max="3581" width="36.85546875" style="2" customWidth="1"/>
    <col min="3582" max="3582" width="16.85546875" style="2" customWidth="1"/>
    <col min="3583" max="3583" width="16.7109375" style="2" customWidth="1"/>
    <col min="3584" max="3584" width="16" style="2" customWidth="1"/>
    <col min="3585" max="3585" width="16.5703125" style="2" customWidth="1"/>
    <col min="3586" max="3586" width="18.42578125" style="2" customWidth="1"/>
    <col min="3587" max="3587" width="17" style="2" customWidth="1"/>
    <col min="3588" max="3588" width="15.28515625" style="2" bestFit="1" customWidth="1"/>
    <col min="3589" max="3589" width="18.28515625" style="2" customWidth="1"/>
    <col min="3590" max="3590" width="16.5703125" style="2" customWidth="1"/>
    <col min="3591" max="3591" width="17.42578125" style="2" customWidth="1"/>
    <col min="3592" max="3592" width="14.28515625" style="2" bestFit="1" customWidth="1"/>
    <col min="3593" max="3835" width="9.140625" style="2"/>
    <col min="3836" max="3836" width="2.42578125" style="2" customWidth="1"/>
    <col min="3837" max="3837" width="36.85546875" style="2" customWidth="1"/>
    <col min="3838" max="3838" width="16.85546875" style="2" customWidth="1"/>
    <col min="3839" max="3839" width="16.7109375" style="2" customWidth="1"/>
    <col min="3840" max="3840" width="16" style="2" customWidth="1"/>
    <col min="3841" max="3841" width="16.5703125" style="2" customWidth="1"/>
    <col min="3842" max="3842" width="18.42578125" style="2" customWidth="1"/>
    <col min="3843" max="3843" width="17" style="2" customWidth="1"/>
    <col min="3844" max="3844" width="15.28515625" style="2" bestFit="1" customWidth="1"/>
    <col min="3845" max="3845" width="18.28515625" style="2" customWidth="1"/>
    <col min="3846" max="3846" width="16.5703125" style="2" customWidth="1"/>
    <col min="3847" max="3847" width="17.42578125" style="2" customWidth="1"/>
    <col min="3848" max="3848" width="14.28515625" style="2" bestFit="1" customWidth="1"/>
    <col min="3849" max="4091" width="9.140625" style="2"/>
    <col min="4092" max="4092" width="2.42578125" style="2" customWidth="1"/>
    <col min="4093" max="4093" width="36.85546875" style="2" customWidth="1"/>
    <col min="4094" max="4094" width="16.85546875" style="2" customWidth="1"/>
    <col min="4095" max="4095" width="16.7109375" style="2" customWidth="1"/>
    <col min="4096" max="4096" width="16" style="2" customWidth="1"/>
    <col min="4097" max="4097" width="16.5703125" style="2" customWidth="1"/>
    <col min="4098" max="4098" width="18.42578125" style="2" customWidth="1"/>
    <col min="4099" max="4099" width="17" style="2" customWidth="1"/>
    <col min="4100" max="4100" width="15.28515625" style="2" bestFit="1" customWidth="1"/>
    <col min="4101" max="4101" width="18.28515625" style="2" customWidth="1"/>
    <col min="4102" max="4102" width="16.5703125" style="2" customWidth="1"/>
    <col min="4103" max="4103" width="17.42578125" style="2" customWidth="1"/>
    <col min="4104" max="4104" width="14.28515625" style="2" bestFit="1" customWidth="1"/>
    <col min="4105" max="4347" width="9.140625" style="2"/>
    <col min="4348" max="4348" width="2.42578125" style="2" customWidth="1"/>
    <col min="4349" max="4349" width="36.85546875" style="2" customWidth="1"/>
    <col min="4350" max="4350" width="16.85546875" style="2" customWidth="1"/>
    <col min="4351" max="4351" width="16.7109375" style="2" customWidth="1"/>
    <col min="4352" max="4352" width="16" style="2" customWidth="1"/>
    <col min="4353" max="4353" width="16.5703125" style="2" customWidth="1"/>
    <col min="4354" max="4354" width="18.42578125" style="2" customWidth="1"/>
    <col min="4355" max="4355" width="17" style="2" customWidth="1"/>
    <col min="4356" max="4356" width="15.28515625" style="2" bestFit="1" customWidth="1"/>
    <col min="4357" max="4357" width="18.28515625" style="2" customWidth="1"/>
    <col min="4358" max="4358" width="16.5703125" style="2" customWidth="1"/>
    <col min="4359" max="4359" width="17.42578125" style="2" customWidth="1"/>
    <col min="4360" max="4360" width="14.28515625" style="2" bestFit="1" customWidth="1"/>
    <col min="4361" max="4603" width="9.140625" style="2"/>
    <col min="4604" max="4604" width="2.42578125" style="2" customWidth="1"/>
    <col min="4605" max="4605" width="36.85546875" style="2" customWidth="1"/>
    <col min="4606" max="4606" width="16.85546875" style="2" customWidth="1"/>
    <col min="4607" max="4607" width="16.7109375" style="2" customWidth="1"/>
    <col min="4608" max="4608" width="16" style="2" customWidth="1"/>
    <col min="4609" max="4609" width="16.5703125" style="2" customWidth="1"/>
    <col min="4610" max="4610" width="18.42578125" style="2" customWidth="1"/>
    <col min="4611" max="4611" width="17" style="2" customWidth="1"/>
    <col min="4612" max="4612" width="15.28515625" style="2" bestFit="1" customWidth="1"/>
    <col min="4613" max="4613" width="18.28515625" style="2" customWidth="1"/>
    <col min="4614" max="4614" width="16.5703125" style="2" customWidth="1"/>
    <col min="4615" max="4615" width="17.42578125" style="2" customWidth="1"/>
    <col min="4616" max="4616" width="14.28515625" style="2" bestFit="1" customWidth="1"/>
    <col min="4617" max="4859" width="9.140625" style="2"/>
    <col min="4860" max="4860" width="2.42578125" style="2" customWidth="1"/>
    <col min="4861" max="4861" width="36.85546875" style="2" customWidth="1"/>
    <col min="4862" max="4862" width="16.85546875" style="2" customWidth="1"/>
    <col min="4863" max="4863" width="16.7109375" style="2" customWidth="1"/>
    <col min="4864" max="4864" width="16" style="2" customWidth="1"/>
    <col min="4865" max="4865" width="16.5703125" style="2" customWidth="1"/>
    <col min="4866" max="4866" width="18.42578125" style="2" customWidth="1"/>
    <col min="4867" max="4867" width="17" style="2" customWidth="1"/>
    <col min="4868" max="4868" width="15.28515625" style="2" bestFit="1" customWidth="1"/>
    <col min="4869" max="4869" width="18.28515625" style="2" customWidth="1"/>
    <col min="4870" max="4870" width="16.5703125" style="2" customWidth="1"/>
    <col min="4871" max="4871" width="17.42578125" style="2" customWidth="1"/>
    <col min="4872" max="4872" width="14.28515625" style="2" bestFit="1" customWidth="1"/>
    <col min="4873" max="5115" width="9.140625" style="2"/>
    <col min="5116" max="5116" width="2.42578125" style="2" customWidth="1"/>
    <col min="5117" max="5117" width="36.85546875" style="2" customWidth="1"/>
    <col min="5118" max="5118" width="16.85546875" style="2" customWidth="1"/>
    <col min="5119" max="5119" width="16.7109375" style="2" customWidth="1"/>
    <col min="5120" max="5120" width="16" style="2" customWidth="1"/>
    <col min="5121" max="5121" width="16.5703125" style="2" customWidth="1"/>
    <col min="5122" max="5122" width="18.42578125" style="2" customWidth="1"/>
    <col min="5123" max="5123" width="17" style="2" customWidth="1"/>
    <col min="5124" max="5124" width="15.28515625" style="2" bestFit="1" customWidth="1"/>
    <col min="5125" max="5125" width="18.28515625" style="2" customWidth="1"/>
    <col min="5126" max="5126" width="16.5703125" style="2" customWidth="1"/>
    <col min="5127" max="5127" width="17.42578125" style="2" customWidth="1"/>
    <col min="5128" max="5128" width="14.28515625" style="2" bestFit="1" customWidth="1"/>
    <col min="5129" max="5371" width="9.140625" style="2"/>
    <col min="5372" max="5372" width="2.42578125" style="2" customWidth="1"/>
    <col min="5373" max="5373" width="36.85546875" style="2" customWidth="1"/>
    <col min="5374" max="5374" width="16.85546875" style="2" customWidth="1"/>
    <col min="5375" max="5375" width="16.7109375" style="2" customWidth="1"/>
    <col min="5376" max="5376" width="16" style="2" customWidth="1"/>
    <col min="5377" max="5377" width="16.5703125" style="2" customWidth="1"/>
    <col min="5378" max="5378" width="18.42578125" style="2" customWidth="1"/>
    <col min="5379" max="5379" width="17" style="2" customWidth="1"/>
    <col min="5380" max="5380" width="15.28515625" style="2" bestFit="1" customWidth="1"/>
    <col min="5381" max="5381" width="18.28515625" style="2" customWidth="1"/>
    <col min="5382" max="5382" width="16.5703125" style="2" customWidth="1"/>
    <col min="5383" max="5383" width="17.42578125" style="2" customWidth="1"/>
    <col min="5384" max="5384" width="14.28515625" style="2" bestFit="1" customWidth="1"/>
    <col min="5385" max="5627" width="9.140625" style="2"/>
    <col min="5628" max="5628" width="2.42578125" style="2" customWidth="1"/>
    <col min="5629" max="5629" width="36.85546875" style="2" customWidth="1"/>
    <col min="5630" max="5630" width="16.85546875" style="2" customWidth="1"/>
    <col min="5631" max="5631" width="16.7109375" style="2" customWidth="1"/>
    <col min="5632" max="5632" width="16" style="2" customWidth="1"/>
    <col min="5633" max="5633" width="16.5703125" style="2" customWidth="1"/>
    <col min="5634" max="5634" width="18.42578125" style="2" customWidth="1"/>
    <col min="5635" max="5635" width="17" style="2" customWidth="1"/>
    <col min="5636" max="5636" width="15.28515625" style="2" bestFit="1" customWidth="1"/>
    <col min="5637" max="5637" width="18.28515625" style="2" customWidth="1"/>
    <col min="5638" max="5638" width="16.5703125" style="2" customWidth="1"/>
    <col min="5639" max="5639" width="17.42578125" style="2" customWidth="1"/>
    <col min="5640" max="5640" width="14.28515625" style="2" bestFit="1" customWidth="1"/>
    <col min="5641" max="5883" width="9.140625" style="2"/>
    <col min="5884" max="5884" width="2.42578125" style="2" customWidth="1"/>
    <col min="5885" max="5885" width="36.85546875" style="2" customWidth="1"/>
    <col min="5886" max="5886" width="16.85546875" style="2" customWidth="1"/>
    <col min="5887" max="5887" width="16.7109375" style="2" customWidth="1"/>
    <col min="5888" max="5888" width="16" style="2" customWidth="1"/>
    <col min="5889" max="5889" width="16.5703125" style="2" customWidth="1"/>
    <col min="5890" max="5890" width="18.42578125" style="2" customWidth="1"/>
    <col min="5891" max="5891" width="17" style="2" customWidth="1"/>
    <col min="5892" max="5892" width="15.28515625" style="2" bestFit="1" customWidth="1"/>
    <col min="5893" max="5893" width="18.28515625" style="2" customWidth="1"/>
    <col min="5894" max="5894" width="16.5703125" style="2" customWidth="1"/>
    <col min="5895" max="5895" width="17.42578125" style="2" customWidth="1"/>
    <col min="5896" max="5896" width="14.28515625" style="2" bestFit="1" customWidth="1"/>
    <col min="5897" max="6139" width="9.140625" style="2"/>
    <col min="6140" max="6140" width="2.42578125" style="2" customWidth="1"/>
    <col min="6141" max="6141" width="36.85546875" style="2" customWidth="1"/>
    <col min="6142" max="6142" width="16.85546875" style="2" customWidth="1"/>
    <col min="6143" max="6143" width="16.7109375" style="2" customWidth="1"/>
    <col min="6144" max="6144" width="16" style="2" customWidth="1"/>
    <col min="6145" max="6145" width="16.5703125" style="2" customWidth="1"/>
    <col min="6146" max="6146" width="18.42578125" style="2" customWidth="1"/>
    <col min="6147" max="6147" width="17" style="2" customWidth="1"/>
    <col min="6148" max="6148" width="15.28515625" style="2" bestFit="1" customWidth="1"/>
    <col min="6149" max="6149" width="18.28515625" style="2" customWidth="1"/>
    <col min="6150" max="6150" width="16.5703125" style="2" customWidth="1"/>
    <col min="6151" max="6151" width="17.42578125" style="2" customWidth="1"/>
    <col min="6152" max="6152" width="14.28515625" style="2" bestFit="1" customWidth="1"/>
    <col min="6153" max="6395" width="9.140625" style="2"/>
    <col min="6396" max="6396" width="2.42578125" style="2" customWidth="1"/>
    <col min="6397" max="6397" width="36.85546875" style="2" customWidth="1"/>
    <col min="6398" max="6398" width="16.85546875" style="2" customWidth="1"/>
    <col min="6399" max="6399" width="16.7109375" style="2" customWidth="1"/>
    <col min="6400" max="6400" width="16" style="2" customWidth="1"/>
    <col min="6401" max="6401" width="16.5703125" style="2" customWidth="1"/>
    <col min="6402" max="6402" width="18.42578125" style="2" customWidth="1"/>
    <col min="6403" max="6403" width="17" style="2" customWidth="1"/>
    <col min="6404" max="6404" width="15.28515625" style="2" bestFit="1" customWidth="1"/>
    <col min="6405" max="6405" width="18.28515625" style="2" customWidth="1"/>
    <col min="6406" max="6406" width="16.5703125" style="2" customWidth="1"/>
    <col min="6407" max="6407" width="17.42578125" style="2" customWidth="1"/>
    <col min="6408" max="6408" width="14.28515625" style="2" bestFit="1" customWidth="1"/>
    <col min="6409" max="6651" width="9.140625" style="2"/>
    <col min="6652" max="6652" width="2.42578125" style="2" customWidth="1"/>
    <col min="6653" max="6653" width="36.85546875" style="2" customWidth="1"/>
    <col min="6654" max="6654" width="16.85546875" style="2" customWidth="1"/>
    <col min="6655" max="6655" width="16.7109375" style="2" customWidth="1"/>
    <col min="6656" max="6656" width="16" style="2" customWidth="1"/>
    <col min="6657" max="6657" width="16.5703125" style="2" customWidth="1"/>
    <col min="6658" max="6658" width="18.42578125" style="2" customWidth="1"/>
    <col min="6659" max="6659" width="17" style="2" customWidth="1"/>
    <col min="6660" max="6660" width="15.28515625" style="2" bestFit="1" customWidth="1"/>
    <col min="6661" max="6661" width="18.28515625" style="2" customWidth="1"/>
    <col min="6662" max="6662" width="16.5703125" style="2" customWidth="1"/>
    <col min="6663" max="6663" width="17.42578125" style="2" customWidth="1"/>
    <col min="6664" max="6664" width="14.28515625" style="2" bestFit="1" customWidth="1"/>
    <col min="6665" max="6907" width="9.140625" style="2"/>
    <col min="6908" max="6908" width="2.42578125" style="2" customWidth="1"/>
    <col min="6909" max="6909" width="36.85546875" style="2" customWidth="1"/>
    <col min="6910" max="6910" width="16.85546875" style="2" customWidth="1"/>
    <col min="6911" max="6911" width="16.7109375" style="2" customWidth="1"/>
    <col min="6912" max="6912" width="16" style="2" customWidth="1"/>
    <col min="6913" max="6913" width="16.5703125" style="2" customWidth="1"/>
    <col min="6914" max="6914" width="18.42578125" style="2" customWidth="1"/>
    <col min="6915" max="6915" width="17" style="2" customWidth="1"/>
    <col min="6916" max="6916" width="15.28515625" style="2" bestFit="1" customWidth="1"/>
    <col min="6917" max="6917" width="18.28515625" style="2" customWidth="1"/>
    <col min="6918" max="6918" width="16.5703125" style="2" customWidth="1"/>
    <col min="6919" max="6919" width="17.42578125" style="2" customWidth="1"/>
    <col min="6920" max="6920" width="14.28515625" style="2" bestFit="1" customWidth="1"/>
    <col min="6921" max="7163" width="9.140625" style="2"/>
    <col min="7164" max="7164" width="2.42578125" style="2" customWidth="1"/>
    <col min="7165" max="7165" width="36.85546875" style="2" customWidth="1"/>
    <col min="7166" max="7166" width="16.85546875" style="2" customWidth="1"/>
    <col min="7167" max="7167" width="16.7109375" style="2" customWidth="1"/>
    <col min="7168" max="7168" width="16" style="2" customWidth="1"/>
    <col min="7169" max="7169" width="16.5703125" style="2" customWidth="1"/>
    <col min="7170" max="7170" width="18.42578125" style="2" customWidth="1"/>
    <col min="7171" max="7171" width="17" style="2" customWidth="1"/>
    <col min="7172" max="7172" width="15.28515625" style="2" bestFit="1" customWidth="1"/>
    <col min="7173" max="7173" width="18.28515625" style="2" customWidth="1"/>
    <col min="7174" max="7174" width="16.5703125" style="2" customWidth="1"/>
    <col min="7175" max="7175" width="17.42578125" style="2" customWidth="1"/>
    <col min="7176" max="7176" width="14.28515625" style="2" bestFit="1" customWidth="1"/>
    <col min="7177" max="7419" width="9.140625" style="2"/>
    <col min="7420" max="7420" width="2.42578125" style="2" customWidth="1"/>
    <col min="7421" max="7421" width="36.85546875" style="2" customWidth="1"/>
    <col min="7422" max="7422" width="16.85546875" style="2" customWidth="1"/>
    <col min="7423" max="7423" width="16.7109375" style="2" customWidth="1"/>
    <col min="7424" max="7424" width="16" style="2" customWidth="1"/>
    <col min="7425" max="7425" width="16.5703125" style="2" customWidth="1"/>
    <col min="7426" max="7426" width="18.42578125" style="2" customWidth="1"/>
    <col min="7427" max="7427" width="17" style="2" customWidth="1"/>
    <col min="7428" max="7428" width="15.28515625" style="2" bestFit="1" customWidth="1"/>
    <col min="7429" max="7429" width="18.28515625" style="2" customWidth="1"/>
    <col min="7430" max="7430" width="16.5703125" style="2" customWidth="1"/>
    <col min="7431" max="7431" width="17.42578125" style="2" customWidth="1"/>
    <col min="7432" max="7432" width="14.28515625" style="2" bestFit="1" customWidth="1"/>
    <col min="7433" max="7675" width="9.140625" style="2"/>
    <col min="7676" max="7676" width="2.42578125" style="2" customWidth="1"/>
    <col min="7677" max="7677" width="36.85546875" style="2" customWidth="1"/>
    <col min="7678" max="7678" width="16.85546875" style="2" customWidth="1"/>
    <col min="7679" max="7679" width="16.7109375" style="2" customWidth="1"/>
    <col min="7680" max="7680" width="16" style="2" customWidth="1"/>
    <col min="7681" max="7681" width="16.5703125" style="2" customWidth="1"/>
    <col min="7682" max="7682" width="18.42578125" style="2" customWidth="1"/>
    <col min="7683" max="7683" width="17" style="2" customWidth="1"/>
    <col min="7684" max="7684" width="15.28515625" style="2" bestFit="1" customWidth="1"/>
    <col min="7685" max="7685" width="18.28515625" style="2" customWidth="1"/>
    <col min="7686" max="7686" width="16.5703125" style="2" customWidth="1"/>
    <col min="7687" max="7687" width="17.42578125" style="2" customWidth="1"/>
    <col min="7688" max="7688" width="14.28515625" style="2" bestFit="1" customWidth="1"/>
    <col min="7689" max="7931" width="9.140625" style="2"/>
    <col min="7932" max="7932" width="2.42578125" style="2" customWidth="1"/>
    <col min="7933" max="7933" width="36.85546875" style="2" customWidth="1"/>
    <col min="7934" max="7934" width="16.85546875" style="2" customWidth="1"/>
    <col min="7935" max="7935" width="16.7109375" style="2" customWidth="1"/>
    <col min="7936" max="7936" width="16" style="2" customWidth="1"/>
    <col min="7937" max="7937" width="16.5703125" style="2" customWidth="1"/>
    <col min="7938" max="7938" width="18.42578125" style="2" customWidth="1"/>
    <col min="7939" max="7939" width="17" style="2" customWidth="1"/>
    <col min="7940" max="7940" width="15.28515625" style="2" bestFit="1" customWidth="1"/>
    <col min="7941" max="7941" width="18.28515625" style="2" customWidth="1"/>
    <col min="7942" max="7942" width="16.5703125" style="2" customWidth="1"/>
    <col min="7943" max="7943" width="17.42578125" style="2" customWidth="1"/>
    <col min="7944" max="7944" width="14.28515625" style="2" bestFit="1" customWidth="1"/>
    <col min="7945" max="8187" width="9.140625" style="2"/>
    <col min="8188" max="8188" width="2.42578125" style="2" customWidth="1"/>
    <col min="8189" max="8189" width="36.85546875" style="2" customWidth="1"/>
    <col min="8190" max="8190" width="16.85546875" style="2" customWidth="1"/>
    <col min="8191" max="8191" width="16.7109375" style="2" customWidth="1"/>
    <col min="8192" max="8192" width="16" style="2" customWidth="1"/>
    <col min="8193" max="8193" width="16.5703125" style="2" customWidth="1"/>
    <col min="8194" max="8194" width="18.42578125" style="2" customWidth="1"/>
    <col min="8195" max="8195" width="17" style="2" customWidth="1"/>
    <col min="8196" max="8196" width="15.28515625" style="2" bestFit="1" customWidth="1"/>
    <col min="8197" max="8197" width="18.28515625" style="2" customWidth="1"/>
    <col min="8198" max="8198" width="16.5703125" style="2" customWidth="1"/>
    <col min="8199" max="8199" width="17.42578125" style="2" customWidth="1"/>
    <col min="8200" max="8200" width="14.28515625" style="2" bestFit="1" customWidth="1"/>
    <col min="8201" max="8443" width="9.140625" style="2"/>
    <col min="8444" max="8444" width="2.42578125" style="2" customWidth="1"/>
    <col min="8445" max="8445" width="36.85546875" style="2" customWidth="1"/>
    <col min="8446" max="8446" width="16.85546875" style="2" customWidth="1"/>
    <col min="8447" max="8447" width="16.7109375" style="2" customWidth="1"/>
    <col min="8448" max="8448" width="16" style="2" customWidth="1"/>
    <col min="8449" max="8449" width="16.5703125" style="2" customWidth="1"/>
    <col min="8450" max="8450" width="18.42578125" style="2" customWidth="1"/>
    <col min="8451" max="8451" width="17" style="2" customWidth="1"/>
    <col min="8452" max="8452" width="15.28515625" style="2" bestFit="1" customWidth="1"/>
    <col min="8453" max="8453" width="18.28515625" style="2" customWidth="1"/>
    <col min="8454" max="8454" width="16.5703125" style="2" customWidth="1"/>
    <col min="8455" max="8455" width="17.42578125" style="2" customWidth="1"/>
    <col min="8456" max="8456" width="14.28515625" style="2" bestFit="1" customWidth="1"/>
    <col min="8457" max="8699" width="9.140625" style="2"/>
    <col min="8700" max="8700" width="2.42578125" style="2" customWidth="1"/>
    <col min="8701" max="8701" width="36.85546875" style="2" customWidth="1"/>
    <col min="8702" max="8702" width="16.85546875" style="2" customWidth="1"/>
    <col min="8703" max="8703" width="16.7109375" style="2" customWidth="1"/>
    <col min="8704" max="8704" width="16" style="2" customWidth="1"/>
    <col min="8705" max="8705" width="16.5703125" style="2" customWidth="1"/>
    <col min="8706" max="8706" width="18.42578125" style="2" customWidth="1"/>
    <col min="8707" max="8707" width="17" style="2" customWidth="1"/>
    <col min="8708" max="8708" width="15.28515625" style="2" bestFit="1" customWidth="1"/>
    <col min="8709" max="8709" width="18.28515625" style="2" customWidth="1"/>
    <col min="8710" max="8710" width="16.5703125" style="2" customWidth="1"/>
    <col min="8711" max="8711" width="17.42578125" style="2" customWidth="1"/>
    <col min="8712" max="8712" width="14.28515625" style="2" bestFit="1" customWidth="1"/>
    <col min="8713" max="8955" width="9.140625" style="2"/>
    <col min="8956" max="8956" width="2.42578125" style="2" customWidth="1"/>
    <col min="8957" max="8957" width="36.85546875" style="2" customWidth="1"/>
    <col min="8958" max="8958" width="16.85546875" style="2" customWidth="1"/>
    <col min="8959" max="8959" width="16.7109375" style="2" customWidth="1"/>
    <col min="8960" max="8960" width="16" style="2" customWidth="1"/>
    <col min="8961" max="8961" width="16.5703125" style="2" customWidth="1"/>
    <col min="8962" max="8962" width="18.42578125" style="2" customWidth="1"/>
    <col min="8963" max="8963" width="17" style="2" customWidth="1"/>
    <col min="8964" max="8964" width="15.28515625" style="2" bestFit="1" customWidth="1"/>
    <col min="8965" max="8965" width="18.28515625" style="2" customWidth="1"/>
    <col min="8966" max="8966" width="16.5703125" style="2" customWidth="1"/>
    <col min="8967" max="8967" width="17.42578125" style="2" customWidth="1"/>
    <col min="8968" max="8968" width="14.28515625" style="2" bestFit="1" customWidth="1"/>
    <col min="8969" max="9211" width="9.140625" style="2"/>
    <col min="9212" max="9212" width="2.42578125" style="2" customWidth="1"/>
    <col min="9213" max="9213" width="36.85546875" style="2" customWidth="1"/>
    <col min="9214" max="9214" width="16.85546875" style="2" customWidth="1"/>
    <col min="9215" max="9215" width="16.7109375" style="2" customWidth="1"/>
    <col min="9216" max="9216" width="16" style="2" customWidth="1"/>
    <col min="9217" max="9217" width="16.5703125" style="2" customWidth="1"/>
    <col min="9218" max="9218" width="18.42578125" style="2" customWidth="1"/>
    <col min="9219" max="9219" width="17" style="2" customWidth="1"/>
    <col min="9220" max="9220" width="15.28515625" style="2" bestFit="1" customWidth="1"/>
    <col min="9221" max="9221" width="18.28515625" style="2" customWidth="1"/>
    <col min="9222" max="9222" width="16.5703125" style="2" customWidth="1"/>
    <col min="9223" max="9223" width="17.42578125" style="2" customWidth="1"/>
    <col min="9224" max="9224" width="14.28515625" style="2" bestFit="1" customWidth="1"/>
    <col min="9225" max="9467" width="9.140625" style="2"/>
    <col min="9468" max="9468" width="2.42578125" style="2" customWidth="1"/>
    <col min="9469" max="9469" width="36.85546875" style="2" customWidth="1"/>
    <col min="9470" max="9470" width="16.85546875" style="2" customWidth="1"/>
    <col min="9471" max="9471" width="16.7109375" style="2" customWidth="1"/>
    <col min="9472" max="9472" width="16" style="2" customWidth="1"/>
    <col min="9473" max="9473" width="16.5703125" style="2" customWidth="1"/>
    <col min="9474" max="9474" width="18.42578125" style="2" customWidth="1"/>
    <col min="9475" max="9475" width="17" style="2" customWidth="1"/>
    <col min="9476" max="9476" width="15.28515625" style="2" bestFit="1" customWidth="1"/>
    <col min="9477" max="9477" width="18.28515625" style="2" customWidth="1"/>
    <col min="9478" max="9478" width="16.5703125" style="2" customWidth="1"/>
    <col min="9479" max="9479" width="17.42578125" style="2" customWidth="1"/>
    <col min="9480" max="9480" width="14.28515625" style="2" bestFit="1" customWidth="1"/>
    <col min="9481" max="9723" width="9.140625" style="2"/>
    <col min="9724" max="9724" width="2.42578125" style="2" customWidth="1"/>
    <col min="9725" max="9725" width="36.85546875" style="2" customWidth="1"/>
    <col min="9726" max="9726" width="16.85546875" style="2" customWidth="1"/>
    <col min="9727" max="9727" width="16.7109375" style="2" customWidth="1"/>
    <col min="9728" max="9728" width="16" style="2" customWidth="1"/>
    <col min="9729" max="9729" width="16.5703125" style="2" customWidth="1"/>
    <col min="9730" max="9730" width="18.42578125" style="2" customWidth="1"/>
    <col min="9731" max="9731" width="17" style="2" customWidth="1"/>
    <col min="9732" max="9732" width="15.28515625" style="2" bestFit="1" customWidth="1"/>
    <col min="9733" max="9733" width="18.28515625" style="2" customWidth="1"/>
    <col min="9734" max="9734" width="16.5703125" style="2" customWidth="1"/>
    <col min="9735" max="9735" width="17.42578125" style="2" customWidth="1"/>
    <col min="9736" max="9736" width="14.28515625" style="2" bestFit="1" customWidth="1"/>
    <col min="9737" max="9979" width="9.140625" style="2"/>
    <col min="9980" max="9980" width="2.42578125" style="2" customWidth="1"/>
    <col min="9981" max="9981" width="36.85546875" style="2" customWidth="1"/>
    <col min="9982" max="9982" width="16.85546875" style="2" customWidth="1"/>
    <col min="9983" max="9983" width="16.7109375" style="2" customWidth="1"/>
    <col min="9984" max="9984" width="16" style="2" customWidth="1"/>
    <col min="9985" max="9985" width="16.5703125" style="2" customWidth="1"/>
    <col min="9986" max="9986" width="18.42578125" style="2" customWidth="1"/>
    <col min="9987" max="9987" width="17" style="2" customWidth="1"/>
    <col min="9988" max="9988" width="15.28515625" style="2" bestFit="1" customWidth="1"/>
    <col min="9989" max="9989" width="18.28515625" style="2" customWidth="1"/>
    <col min="9990" max="9990" width="16.5703125" style="2" customWidth="1"/>
    <col min="9991" max="9991" width="17.42578125" style="2" customWidth="1"/>
    <col min="9992" max="9992" width="14.28515625" style="2" bestFit="1" customWidth="1"/>
    <col min="9993" max="10235" width="9.140625" style="2"/>
    <col min="10236" max="10236" width="2.42578125" style="2" customWidth="1"/>
    <col min="10237" max="10237" width="36.85546875" style="2" customWidth="1"/>
    <col min="10238" max="10238" width="16.85546875" style="2" customWidth="1"/>
    <col min="10239" max="10239" width="16.7109375" style="2" customWidth="1"/>
    <col min="10240" max="10240" width="16" style="2" customWidth="1"/>
    <col min="10241" max="10241" width="16.5703125" style="2" customWidth="1"/>
    <col min="10242" max="10242" width="18.42578125" style="2" customWidth="1"/>
    <col min="10243" max="10243" width="17" style="2" customWidth="1"/>
    <col min="10244" max="10244" width="15.28515625" style="2" bestFit="1" customWidth="1"/>
    <col min="10245" max="10245" width="18.28515625" style="2" customWidth="1"/>
    <col min="10246" max="10246" width="16.5703125" style="2" customWidth="1"/>
    <col min="10247" max="10247" width="17.42578125" style="2" customWidth="1"/>
    <col min="10248" max="10248" width="14.28515625" style="2" bestFit="1" customWidth="1"/>
    <col min="10249" max="10491" width="9.140625" style="2"/>
    <col min="10492" max="10492" width="2.42578125" style="2" customWidth="1"/>
    <col min="10493" max="10493" width="36.85546875" style="2" customWidth="1"/>
    <col min="10494" max="10494" width="16.85546875" style="2" customWidth="1"/>
    <col min="10495" max="10495" width="16.7109375" style="2" customWidth="1"/>
    <col min="10496" max="10496" width="16" style="2" customWidth="1"/>
    <col min="10497" max="10497" width="16.5703125" style="2" customWidth="1"/>
    <col min="10498" max="10498" width="18.42578125" style="2" customWidth="1"/>
    <col min="10499" max="10499" width="17" style="2" customWidth="1"/>
    <col min="10500" max="10500" width="15.28515625" style="2" bestFit="1" customWidth="1"/>
    <col min="10501" max="10501" width="18.28515625" style="2" customWidth="1"/>
    <col min="10502" max="10502" width="16.5703125" style="2" customWidth="1"/>
    <col min="10503" max="10503" width="17.42578125" style="2" customWidth="1"/>
    <col min="10504" max="10504" width="14.28515625" style="2" bestFit="1" customWidth="1"/>
    <col min="10505" max="10747" width="9.140625" style="2"/>
    <col min="10748" max="10748" width="2.42578125" style="2" customWidth="1"/>
    <col min="10749" max="10749" width="36.85546875" style="2" customWidth="1"/>
    <col min="10750" max="10750" width="16.85546875" style="2" customWidth="1"/>
    <col min="10751" max="10751" width="16.7109375" style="2" customWidth="1"/>
    <col min="10752" max="10752" width="16" style="2" customWidth="1"/>
    <col min="10753" max="10753" width="16.5703125" style="2" customWidth="1"/>
    <col min="10754" max="10754" width="18.42578125" style="2" customWidth="1"/>
    <col min="10755" max="10755" width="17" style="2" customWidth="1"/>
    <col min="10756" max="10756" width="15.28515625" style="2" bestFit="1" customWidth="1"/>
    <col min="10757" max="10757" width="18.28515625" style="2" customWidth="1"/>
    <col min="10758" max="10758" width="16.5703125" style="2" customWidth="1"/>
    <col min="10759" max="10759" width="17.42578125" style="2" customWidth="1"/>
    <col min="10760" max="10760" width="14.28515625" style="2" bestFit="1" customWidth="1"/>
    <col min="10761" max="11003" width="9.140625" style="2"/>
    <col min="11004" max="11004" width="2.42578125" style="2" customWidth="1"/>
    <col min="11005" max="11005" width="36.85546875" style="2" customWidth="1"/>
    <col min="11006" max="11006" width="16.85546875" style="2" customWidth="1"/>
    <col min="11007" max="11007" width="16.7109375" style="2" customWidth="1"/>
    <col min="11008" max="11008" width="16" style="2" customWidth="1"/>
    <col min="11009" max="11009" width="16.5703125" style="2" customWidth="1"/>
    <col min="11010" max="11010" width="18.42578125" style="2" customWidth="1"/>
    <col min="11011" max="11011" width="17" style="2" customWidth="1"/>
    <col min="11012" max="11012" width="15.28515625" style="2" bestFit="1" customWidth="1"/>
    <col min="11013" max="11013" width="18.28515625" style="2" customWidth="1"/>
    <col min="11014" max="11014" width="16.5703125" style="2" customWidth="1"/>
    <col min="11015" max="11015" width="17.42578125" style="2" customWidth="1"/>
    <col min="11016" max="11016" width="14.28515625" style="2" bestFit="1" customWidth="1"/>
    <col min="11017" max="11259" width="9.140625" style="2"/>
    <col min="11260" max="11260" width="2.42578125" style="2" customWidth="1"/>
    <col min="11261" max="11261" width="36.85546875" style="2" customWidth="1"/>
    <col min="11262" max="11262" width="16.85546875" style="2" customWidth="1"/>
    <col min="11263" max="11263" width="16.7109375" style="2" customWidth="1"/>
    <col min="11264" max="11264" width="16" style="2" customWidth="1"/>
    <col min="11265" max="11265" width="16.5703125" style="2" customWidth="1"/>
    <col min="11266" max="11266" width="18.42578125" style="2" customWidth="1"/>
    <col min="11267" max="11267" width="17" style="2" customWidth="1"/>
    <col min="11268" max="11268" width="15.28515625" style="2" bestFit="1" customWidth="1"/>
    <col min="11269" max="11269" width="18.28515625" style="2" customWidth="1"/>
    <col min="11270" max="11270" width="16.5703125" style="2" customWidth="1"/>
    <col min="11271" max="11271" width="17.42578125" style="2" customWidth="1"/>
    <col min="11272" max="11272" width="14.28515625" style="2" bestFit="1" customWidth="1"/>
    <col min="11273" max="11515" width="9.140625" style="2"/>
    <col min="11516" max="11516" width="2.42578125" style="2" customWidth="1"/>
    <col min="11517" max="11517" width="36.85546875" style="2" customWidth="1"/>
    <col min="11518" max="11518" width="16.85546875" style="2" customWidth="1"/>
    <col min="11519" max="11519" width="16.7109375" style="2" customWidth="1"/>
    <col min="11520" max="11520" width="16" style="2" customWidth="1"/>
    <col min="11521" max="11521" width="16.5703125" style="2" customWidth="1"/>
    <col min="11522" max="11522" width="18.42578125" style="2" customWidth="1"/>
    <col min="11523" max="11523" width="17" style="2" customWidth="1"/>
    <col min="11524" max="11524" width="15.28515625" style="2" bestFit="1" customWidth="1"/>
    <col min="11525" max="11525" width="18.28515625" style="2" customWidth="1"/>
    <col min="11526" max="11526" width="16.5703125" style="2" customWidth="1"/>
    <col min="11527" max="11527" width="17.42578125" style="2" customWidth="1"/>
    <col min="11528" max="11528" width="14.28515625" style="2" bestFit="1" customWidth="1"/>
    <col min="11529" max="11771" width="9.140625" style="2"/>
    <col min="11772" max="11772" width="2.42578125" style="2" customWidth="1"/>
    <col min="11773" max="11773" width="36.85546875" style="2" customWidth="1"/>
    <col min="11774" max="11774" width="16.85546875" style="2" customWidth="1"/>
    <col min="11775" max="11775" width="16.7109375" style="2" customWidth="1"/>
    <col min="11776" max="11776" width="16" style="2" customWidth="1"/>
    <col min="11777" max="11777" width="16.5703125" style="2" customWidth="1"/>
    <col min="11778" max="11778" width="18.42578125" style="2" customWidth="1"/>
    <col min="11779" max="11779" width="17" style="2" customWidth="1"/>
    <col min="11780" max="11780" width="15.28515625" style="2" bestFit="1" customWidth="1"/>
    <col min="11781" max="11781" width="18.28515625" style="2" customWidth="1"/>
    <col min="11782" max="11782" width="16.5703125" style="2" customWidth="1"/>
    <col min="11783" max="11783" width="17.42578125" style="2" customWidth="1"/>
    <col min="11784" max="11784" width="14.28515625" style="2" bestFit="1" customWidth="1"/>
    <col min="11785" max="12027" width="9.140625" style="2"/>
    <col min="12028" max="12028" width="2.42578125" style="2" customWidth="1"/>
    <col min="12029" max="12029" width="36.85546875" style="2" customWidth="1"/>
    <col min="12030" max="12030" width="16.85546875" style="2" customWidth="1"/>
    <col min="12031" max="12031" width="16.7109375" style="2" customWidth="1"/>
    <col min="12032" max="12032" width="16" style="2" customWidth="1"/>
    <col min="12033" max="12033" width="16.5703125" style="2" customWidth="1"/>
    <col min="12034" max="12034" width="18.42578125" style="2" customWidth="1"/>
    <col min="12035" max="12035" width="17" style="2" customWidth="1"/>
    <col min="12036" max="12036" width="15.28515625" style="2" bestFit="1" customWidth="1"/>
    <col min="12037" max="12037" width="18.28515625" style="2" customWidth="1"/>
    <col min="12038" max="12038" width="16.5703125" style="2" customWidth="1"/>
    <col min="12039" max="12039" width="17.42578125" style="2" customWidth="1"/>
    <col min="12040" max="12040" width="14.28515625" style="2" bestFit="1" customWidth="1"/>
    <col min="12041" max="12283" width="9.140625" style="2"/>
    <col min="12284" max="12284" width="2.42578125" style="2" customWidth="1"/>
    <col min="12285" max="12285" width="36.85546875" style="2" customWidth="1"/>
    <col min="12286" max="12286" width="16.85546875" style="2" customWidth="1"/>
    <col min="12287" max="12287" width="16.7109375" style="2" customWidth="1"/>
    <col min="12288" max="12288" width="16" style="2" customWidth="1"/>
    <col min="12289" max="12289" width="16.5703125" style="2" customWidth="1"/>
    <col min="12290" max="12290" width="18.42578125" style="2" customWidth="1"/>
    <col min="12291" max="12291" width="17" style="2" customWidth="1"/>
    <col min="12292" max="12292" width="15.28515625" style="2" bestFit="1" customWidth="1"/>
    <col min="12293" max="12293" width="18.28515625" style="2" customWidth="1"/>
    <col min="12294" max="12294" width="16.5703125" style="2" customWidth="1"/>
    <col min="12295" max="12295" width="17.42578125" style="2" customWidth="1"/>
    <col min="12296" max="12296" width="14.28515625" style="2" bestFit="1" customWidth="1"/>
    <col min="12297" max="12539" width="9.140625" style="2"/>
    <col min="12540" max="12540" width="2.42578125" style="2" customWidth="1"/>
    <col min="12541" max="12541" width="36.85546875" style="2" customWidth="1"/>
    <col min="12542" max="12542" width="16.85546875" style="2" customWidth="1"/>
    <col min="12543" max="12543" width="16.7109375" style="2" customWidth="1"/>
    <col min="12544" max="12544" width="16" style="2" customWidth="1"/>
    <col min="12545" max="12545" width="16.5703125" style="2" customWidth="1"/>
    <col min="12546" max="12546" width="18.42578125" style="2" customWidth="1"/>
    <col min="12547" max="12547" width="17" style="2" customWidth="1"/>
    <col min="12548" max="12548" width="15.28515625" style="2" bestFit="1" customWidth="1"/>
    <col min="12549" max="12549" width="18.28515625" style="2" customWidth="1"/>
    <col min="12550" max="12550" width="16.5703125" style="2" customWidth="1"/>
    <col min="12551" max="12551" width="17.42578125" style="2" customWidth="1"/>
    <col min="12552" max="12552" width="14.28515625" style="2" bestFit="1" customWidth="1"/>
    <col min="12553" max="12795" width="9.140625" style="2"/>
    <col min="12796" max="12796" width="2.42578125" style="2" customWidth="1"/>
    <col min="12797" max="12797" width="36.85546875" style="2" customWidth="1"/>
    <col min="12798" max="12798" width="16.85546875" style="2" customWidth="1"/>
    <col min="12799" max="12799" width="16.7109375" style="2" customWidth="1"/>
    <col min="12800" max="12800" width="16" style="2" customWidth="1"/>
    <col min="12801" max="12801" width="16.5703125" style="2" customWidth="1"/>
    <col min="12802" max="12802" width="18.42578125" style="2" customWidth="1"/>
    <col min="12803" max="12803" width="17" style="2" customWidth="1"/>
    <col min="12804" max="12804" width="15.28515625" style="2" bestFit="1" customWidth="1"/>
    <col min="12805" max="12805" width="18.28515625" style="2" customWidth="1"/>
    <col min="12806" max="12806" width="16.5703125" style="2" customWidth="1"/>
    <col min="12807" max="12807" width="17.42578125" style="2" customWidth="1"/>
    <col min="12808" max="12808" width="14.28515625" style="2" bestFit="1" customWidth="1"/>
    <col min="12809" max="13051" width="9.140625" style="2"/>
    <col min="13052" max="13052" width="2.42578125" style="2" customWidth="1"/>
    <col min="13053" max="13053" width="36.85546875" style="2" customWidth="1"/>
    <col min="13054" max="13054" width="16.85546875" style="2" customWidth="1"/>
    <col min="13055" max="13055" width="16.7109375" style="2" customWidth="1"/>
    <col min="13056" max="13056" width="16" style="2" customWidth="1"/>
    <col min="13057" max="13057" width="16.5703125" style="2" customWidth="1"/>
    <col min="13058" max="13058" width="18.42578125" style="2" customWidth="1"/>
    <col min="13059" max="13059" width="17" style="2" customWidth="1"/>
    <col min="13060" max="13060" width="15.28515625" style="2" bestFit="1" customWidth="1"/>
    <col min="13061" max="13061" width="18.28515625" style="2" customWidth="1"/>
    <col min="13062" max="13062" width="16.5703125" style="2" customWidth="1"/>
    <col min="13063" max="13063" width="17.42578125" style="2" customWidth="1"/>
    <col min="13064" max="13064" width="14.28515625" style="2" bestFit="1" customWidth="1"/>
    <col min="13065" max="13307" width="9.140625" style="2"/>
    <col min="13308" max="13308" width="2.42578125" style="2" customWidth="1"/>
    <col min="13309" max="13309" width="36.85546875" style="2" customWidth="1"/>
    <col min="13310" max="13310" width="16.85546875" style="2" customWidth="1"/>
    <col min="13311" max="13311" width="16.7109375" style="2" customWidth="1"/>
    <col min="13312" max="13312" width="16" style="2" customWidth="1"/>
    <col min="13313" max="13313" width="16.5703125" style="2" customWidth="1"/>
    <col min="13314" max="13314" width="18.42578125" style="2" customWidth="1"/>
    <col min="13315" max="13315" width="17" style="2" customWidth="1"/>
    <col min="13316" max="13316" width="15.28515625" style="2" bestFit="1" customWidth="1"/>
    <col min="13317" max="13317" width="18.28515625" style="2" customWidth="1"/>
    <col min="13318" max="13318" width="16.5703125" style="2" customWidth="1"/>
    <col min="13319" max="13319" width="17.42578125" style="2" customWidth="1"/>
    <col min="13320" max="13320" width="14.28515625" style="2" bestFit="1" customWidth="1"/>
    <col min="13321" max="13563" width="9.140625" style="2"/>
    <col min="13564" max="13564" width="2.42578125" style="2" customWidth="1"/>
    <col min="13565" max="13565" width="36.85546875" style="2" customWidth="1"/>
    <col min="13566" max="13566" width="16.85546875" style="2" customWidth="1"/>
    <col min="13567" max="13567" width="16.7109375" style="2" customWidth="1"/>
    <col min="13568" max="13568" width="16" style="2" customWidth="1"/>
    <col min="13569" max="13569" width="16.5703125" style="2" customWidth="1"/>
    <col min="13570" max="13570" width="18.42578125" style="2" customWidth="1"/>
    <col min="13571" max="13571" width="17" style="2" customWidth="1"/>
    <col min="13572" max="13572" width="15.28515625" style="2" bestFit="1" customWidth="1"/>
    <col min="13573" max="13573" width="18.28515625" style="2" customWidth="1"/>
    <col min="13574" max="13574" width="16.5703125" style="2" customWidth="1"/>
    <col min="13575" max="13575" width="17.42578125" style="2" customWidth="1"/>
    <col min="13576" max="13576" width="14.28515625" style="2" bestFit="1" customWidth="1"/>
    <col min="13577" max="13819" width="9.140625" style="2"/>
    <col min="13820" max="13820" width="2.42578125" style="2" customWidth="1"/>
    <col min="13821" max="13821" width="36.85546875" style="2" customWidth="1"/>
    <col min="13822" max="13822" width="16.85546875" style="2" customWidth="1"/>
    <col min="13823" max="13823" width="16.7109375" style="2" customWidth="1"/>
    <col min="13824" max="13824" width="16" style="2" customWidth="1"/>
    <col min="13825" max="13825" width="16.5703125" style="2" customWidth="1"/>
    <col min="13826" max="13826" width="18.42578125" style="2" customWidth="1"/>
    <col min="13827" max="13827" width="17" style="2" customWidth="1"/>
    <col min="13828" max="13828" width="15.28515625" style="2" bestFit="1" customWidth="1"/>
    <col min="13829" max="13829" width="18.28515625" style="2" customWidth="1"/>
    <col min="13830" max="13830" width="16.5703125" style="2" customWidth="1"/>
    <col min="13831" max="13831" width="17.42578125" style="2" customWidth="1"/>
    <col min="13832" max="13832" width="14.28515625" style="2" bestFit="1" customWidth="1"/>
    <col min="13833" max="14075" width="9.140625" style="2"/>
    <col min="14076" max="14076" width="2.42578125" style="2" customWidth="1"/>
    <col min="14077" max="14077" width="36.85546875" style="2" customWidth="1"/>
    <col min="14078" max="14078" width="16.85546875" style="2" customWidth="1"/>
    <col min="14079" max="14079" width="16.7109375" style="2" customWidth="1"/>
    <col min="14080" max="14080" width="16" style="2" customWidth="1"/>
    <col min="14081" max="14081" width="16.5703125" style="2" customWidth="1"/>
    <col min="14082" max="14082" width="18.42578125" style="2" customWidth="1"/>
    <col min="14083" max="14083" width="17" style="2" customWidth="1"/>
    <col min="14084" max="14084" width="15.28515625" style="2" bestFit="1" customWidth="1"/>
    <col min="14085" max="14085" width="18.28515625" style="2" customWidth="1"/>
    <col min="14086" max="14086" width="16.5703125" style="2" customWidth="1"/>
    <col min="14087" max="14087" width="17.42578125" style="2" customWidth="1"/>
    <col min="14088" max="14088" width="14.28515625" style="2" bestFit="1" customWidth="1"/>
    <col min="14089" max="14331" width="9.140625" style="2"/>
    <col min="14332" max="14332" width="2.42578125" style="2" customWidth="1"/>
    <col min="14333" max="14333" width="36.85546875" style="2" customWidth="1"/>
    <col min="14334" max="14334" width="16.85546875" style="2" customWidth="1"/>
    <col min="14335" max="14335" width="16.7109375" style="2" customWidth="1"/>
    <col min="14336" max="14336" width="16" style="2" customWidth="1"/>
    <col min="14337" max="14337" width="16.5703125" style="2" customWidth="1"/>
    <col min="14338" max="14338" width="18.42578125" style="2" customWidth="1"/>
    <col min="14339" max="14339" width="17" style="2" customWidth="1"/>
    <col min="14340" max="14340" width="15.28515625" style="2" bestFit="1" customWidth="1"/>
    <col min="14341" max="14341" width="18.28515625" style="2" customWidth="1"/>
    <col min="14342" max="14342" width="16.5703125" style="2" customWidth="1"/>
    <col min="14343" max="14343" width="17.42578125" style="2" customWidth="1"/>
    <col min="14344" max="14344" width="14.28515625" style="2" bestFit="1" customWidth="1"/>
    <col min="14345" max="14587" width="9.140625" style="2"/>
    <col min="14588" max="14588" width="2.42578125" style="2" customWidth="1"/>
    <col min="14589" max="14589" width="36.85546875" style="2" customWidth="1"/>
    <col min="14590" max="14590" width="16.85546875" style="2" customWidth="1"/>
    <col min="14591" max="14591" width="16.7109375" style="2" customWidth="1"/>
    <col min="14592" max="14592" width="16" style="2" customWidth="1"/>
    <col min="14593" max="14593" width="16.5703125" style="2" customWidth="1"/>
    <col min="14594" max="14594" width="18.42578125" style="2" customWidth="1"/>
    <col min="14595" max="14595" width="17" style="2" customWidth="1"/>
    <col min="14596" max="14596" width="15.28515625" style="2" bestFit="1" customWidth="1"/>
    <col min="14597" max="14597" width="18.28515625" style="2" customWidth="1"/>
    <col min="14598" max="14598" width="16.5703125" style="2" customWidth="1"/>
    <col min="14599" max="14599" width="17.42578125" style="2" customWidth="1"/>
    <col min="14600" max="14600" width="14.28515625" style="2" bestFit="1" customWidth="1"/>
    <col min="14601" max="14843" width="9.140625" style="2"/>
    <col min="14844" max="14844" width="2.42578125" style="2" customWidth="1"/>
    <col min="14845" max="14845" width="36.85546875" style="2" customWidth="1"/>
    <col min="14846" max="14846" width="16.85546875" style="2" customWidth="1"/>
    <col min="14847" max="14847" width="16.7109375" style="2" customWidth="1"/>
    <col min="14848" max="14848" width="16" style="2" customWidth="1"/>
    <col min="14849" max="14849" width="16.5703125" style="2" customWidth="1"/>
    <col min="14850" max="14850" width="18.42578125" style="2" customWidth="1"/>
    <col min="14851" max="14851" width="17" style="2" customWidth="1"/>
    <col min="14852" max="14852" width="15.28515625" style="2" bestFit="1" customWidth="1"/>
    <col min="14853" max="14853" width="18.28515625" style="2" customWidth="1"/>
    <col min="14854" max="14854" width="16.5703125" style="2" customWidth="1"/>
    <col min="14855" max="14855" width="17.42578125" style="2" customWidth="1"/>
    <col min="14856" max="14856" width="14.28515625" style="2" bestFit="1" customWidth="1"/>
    <col min="14857" max="15099" width="9.140625" style="2"/>
    <col min="15100" max="15100" width="2.42578125" style="2" customWidth="1"/>
    <col min="15101" max="15101" width="36.85546875" style="2" customWidth="1"/>
    <col min="15102" max="15102" width="16.85546875" style="2" customWidth="1"/>
    <col min="15103" max="15103" width="16.7109375" style="2" customWidth="1"/>
    <col min="15104" max="15104" width="16" style="2" customWidth="1"/>
    <col min="15105" max="15105" width="16.5703125" style="2" customWidth="1"/>
    <col min="15106" max="15106" width="18.42578125" style="2" customWidth="1"/>
    <col min="15107" max="15107" width="17" style="2" customWidth="1"/>
    <col min="15108" max="15108" width="15.28515625" style="2" bestFit="1" customWidth="1"/>
    <col min="15109" max="15109" width="18.28515625" style="2" customWidth="1"/>
    <col min="15110" max="15110" width="16.5703125" style="2" customWidth="1"/>
    <col min="15111" max="15111" width="17.42578125" style="2" customWidth="1"/>
    <col min="15112" max="15112" width="14.28515625" style="2" bestFit="1" customWidth="1"/>
    <col min="15113" max="15355" width="9.140625" style="2"/>
    <col min="15356" max="15356" width="2.42578125" style="2" customWidth="1"/>
    <col min="15357" max="15357" width="36.85546875" style="2" customWidth="1"/>
    <col min="15358" max="15358" width="16.85546875" style="2" customWidth="1"/>
    <col min="15359" max="15359" width="16.7109375" style="2" customWidth="1"/>
    <col min="15360" max="15360" width="16" style="2" customWidth="1"/>
    <col min="15361" max="15361" width="16.5703125" style="2" customWidth="1"/>
    <col min="15362" max="15362" width="18.42578125" style="2" customWidth="1"/>
    <col min="15363" max="15363" width="17" style="2" customWidth="1"/>
    <col min="15364" max="15364" width="15.28515625" style="2" bestFit="1" customWidth="1"/>
    <col min="15365" max="15365" width="18.28515625" style="2" customWidth="1"/>
    <col min="15366" max="15366" width="16.5703125" style="2" customWidth="1"/>
    <col min="15367" max="15367" width="17.42578125" style="2" customWidth="1"/>
    <col min="15368" max="15368" width="14.28515625" style="2" bestFit="1" customWidth="1"/>
    <col min="15369" max="15611" width="9.140625" style="2"/>
    <col min="15612" max="15612" width="2.42578125" style="2" customWidth="1"/>
    <col min="15613" max="15613" width="36.85546875" style="2" customWidth="1"/>
    <col min="15614" max="15614" width="16.85546875" style="2" customWidth="1"/>
    <col min="15615" max="15615" width="16.7109375" style="2" customWidth="1"/>
    <col min="15616" max="15616" width="16" style="2" customWidth="1"/>
    <col min="15617" max="15617" width="16.5703125" style="2" customWidth="1"/>
    <col min="15618" max="15618" width="18.42578125" style="2" customWidth="1"/>
    <col min="15619" max="15619" width="17" style="2" customWidth="1"/>
    <col min="15620" max="15620" width="15.28515625" style="2" bestFit="1" customWidth="1"/>
    <col min="15621" max="15621" width="18.28515625" style="2" customWidth="1"/>
    <col min="15622" max="15622" width="16.5703125" style="2" customWidth="1"/>
    <col min="15623" max="15623" width="17.42578125" style="2" customWidth="1"/>
    <col min="15624" max="15624" width="14.28515625" style="2" bestFit="1" customWidth="1"/>
    <col min="15625" max="15867" width="9.140625" style="2"/>
    <col min="15868" max="15868" width="2.42578125" style="2" customWidth="1"/>
    <col min="15869" max="15869" width="36.85546875" style="2" customWidth="1"/>
    <col min="15870" max="15870" width="16.85546875" style="2" customWidth="1"/>
    <col min="15871" max="15871" width="16.7109375" style="2" customWidth="1"/>
    <col min="15872" max="15872" width="16" style="2" customWidth="1"/>
    <col min="15873" max="15873" width="16.5703125" style="2" customWidth="1"/>
    <col min="15874" max="15874" width="18.42578125" style="2" customWidth="1"/>
    <col min="15875" max="15875" width="17" style="2" customWidth="1"/>
    <col min="15876" max="15876" width="15.28515625" style="2" bestFit="1" customWidth="1"/>
    <col min="15877" max="15877" width="18.28515625" style="2" customWidth="1"/>
    <col min="15878" max="15878" width="16.5703125" style="2" customWidth="1"/>
    <col min="15879" max="15879" width="17.42578125" style="2" customWidth="1"/>
    <col min="15880" max="15880" width="14.28515625" style="2" bestFit="1" customWidth="1"/>
    <col min="15881" max="16123" width="9.140625" style="2"/>
    <col min="16124" max="16124" width="2.42578125" style="2" customWidth="1"/>
    <col min="16125" max="16125" width="36.85546875" style="2" customWidth="1"/>
    <col min="16126" max="16126" width="16.85546875" style="2" customWidth="1"/>
    <col min="16127" max="16127" width="16.7109375" style="2" customWidth="1"/>
    <col min="16128" max="16128" width="16" style="2" customWidth="1"/>
    <col min="16129" max="16129" width="16.5703125" style="2" customWidth="1"/>
    <col min="16130" max="16130" width="18.42578125" style="2" customWidth="1"/>
    <col min="16131" max="16131" width="17" style="2" customWidth="1"/>
    <col min="16132" max="16132" width="15.28515625" style="2" bestFit="1" customWidth="1"/>
    <col min="16133" max="16133" width="18.28515625" style="2" customWidth="1"/>
    <col min="16134" max="16134" width="16.5703125" style="2" customWidth="1"/>
    <col min="16135" max="16135" width="17.42578125" style="2" customWidth="1"/>
    <col min="16136" max="16136" width="14.28515625" style="2" bestFit="1" customWidth="1"/>
    <col min="16137" max="16384" width="9.140625" style="2"/>
  </cols>
  <sheetData>
    <row r="1" spans="2:13" x14ac:dyDescent="0.2">
      <c r="B1" s="142" t="s">
        <v>0</v>
      </c>
      <c r="C1" s="142"/>
      <c r="E1" s="147" t="s">
        <v>0</v>
      </c>
      <c r="F1" s="147"/>
      <c r="G1" s="147"/>
      <c r="H1" s="147"/>
      <c r="I1" s="147"/>
    </row>
    <row r="2" spans="2:13" s="6" customFormat="1" ht="43.5" customHeight="1" x14ac:dyDescent="0.25">
      <c r="B2" s="145" t="s">
        <v>185</v>
      </c>
      <c r="C2" s="145"/>
      <c r="E2" s="146" t="s">
        <v>184</v>
      </c>
      <c r="F2" s="146"/>
      <c r="G2" s="146"/>
      <c r="H2" s="146"/>
      <c r="I2" s="146"/>
      <c r="K2" s="138"/>
    </row>
    <row r="3" spans="2:13" s="6" customFormat="1" ht="97.5" customHeight="1" x14ac:dyDescent="0.25">
      <c r="B3" s="3" t="s">
        <v>2</v>
      </c>
      <c r="C3" s="4" t="s">
        <v>3</v>
      </c>
      <c r="E3" s="51" t="s">
        <v>179</v>
      </c>
      <c r="F3" s="52" t="s">
        <v>180</v>
      </c>
      <c r="G3" s="52" t="s">
        <v>181</v>
      </c>
      <c r="H3" s="123" t="s">
        <v>182</v>
      </c>
      <c r="I3" s="124" t="s">
        <v>183</v>
      </c>
      <c r="K3" s="139" t="s">
        <v>341</v>
      </c>
      <c r="L3" s="139" t="s">
        <v>339</v>
      </c>
      <c r="M3" s="139" t="s">
        <v>340</v>
      </c>
    </row>
    <row r="4" spans="2:13" x14ac:dyDescent="0.2">
      <c r="B4" s="54" t="s">
        <v>47</v>
      </c>
      <c r="C4" s="55"/>
      <c r="E4" s="53"/>
      <c r="F4" s="53"/>
      <c r="G4" s="53"/>
      <c r="H4" s="53"/>
      <c r="I4" s="53"/>
    </row>
    <row r="5" spans="2:13" x14ac:dyDescent="0.2">
      <c r="B5" s="56" t="s">
        <v>48</v>
      </c>
      <c r="C5" s="55">
        <v>15000</v>
      </c>
      <c r="E5" s="53"/>
      <c r="F5" s="53"/>
      <c r="G5" s="53">
        <f>+C5</f>
        <v>15000</v>
      </c>
      <c r="H5" s="53"/>
      <c r="I5" s="53"/>
    </row>
    <row r="6" spans="2:13" x14ac:dyDescent="0.2">
      <c r="B6" s="56" t="s">
        <v>49</v>
      </c>
      <c r="C6" s="55">
        <v>42000</v>
      </c>
      <c r="E6" s="53"/>
      <c r="F6" s="53"/>
      <c r="G6" s="53">
        <f t="shared" ref="G6:G15" si="0">+C6</f>
        <v>42000</v>
      </c>
      <c r="H6" s="53"/>
      <c r="I6" s="53"/>
    </row>
    <row r="7" spans="2:13" x14ac:dyDescent="0.2">
      <c r="B7" s="125" t="s">
        <v>50</v>
      </c>
      <c r="C7" s="126">
        <v>4632830.21</v>
      </c>
      <c r="E7" s="128"/>
      <c r="F7" s="128"/>
      <c r="G7" s="128">
        <f t="shared" si="0"/>
        <v>4632830.21</v>
      </c>
      <c r="H7" s="128"/>
      <c r="I7" s="128">
        <f>+C7</f>
        <v>4632830.21</v>
      </c>
    </row>
    <row r="8" spans="2:13" x14ac:dyDescent="0.2">
      <c r="B8" s="125" t="s">
        <v>51</v>
      </c>
      <c r="C8" s="126">
        <v>204527.05</v>
      </c>
      <c r="E8" s="128"/>
      <c r="F8" s="128"/>
      <c r="G8" s="128">
        <f t="shared" si="0"/>
        <v>204527.05</v>
      </c>
      <c r="H8" s="128"/>
      <c r="I8" s="128">
        <f t="shared" ref="I8:I12" si="1">+C8</f>
        <v>204527.05</v>
      </c>
    </row>
    <row r="9" spans="2:13" x14ac:dyDescent="0.2">
      <c r="B9" s="125" t="s">
        <v>52</v>
      </c>
      <c r="C9" s="126">
        <v>52600</v>
      </c>
      <c r="E9" s="128"/>
      <c r="F9" s="128"/>
      <c r="G9" s="128">
        <f t="shared" si="0"/>
        <v>52600</v>
      </c>
      <c r="H9" s="128"/>
      <c r="I9" s="128">
        <f t="shared" si="1"/>
        <v>52600</v>
      </c>
    </row>
    <row r="10" spans="2:13" x14ac:dyDescent="0.2">
      <c r="B10" s="125" t="s">
        <v>53</v>
      </c>
      <c r="C10" s="126">
        <v>84850</v>
      </c>
      <c r="E10" s="128"/>
      <c r="F10" s="128"/>
      <c r="G10" s="128">
        <f t="shared" si="0"/>
        <v>84850</v>
      </c>
      <c r="H10" s="128"/>
      <c r="I10" s="128">
        <f t="shared" si="1"/>
        <v>84850</v>
      </c>
    </row>
    <row r="11" spans="2:13" x14ac:dyDescent="0.2">
      <c r="B11" s="125" t="s">
        <v>54</v>
      </c>
      <c r="C11" s="126">
        <v>402404</v>
      </c>
      <c r="E11" s="128"/>
      <c r="F11" s="128"/>
      <c r="G11" s="128">
        <f t="shared" si="0"/>
        <v>402404</v>
      </c>
      <c r="H11" s="128"/>
      <c r="I11" s="128">
        <f t="shared" si="1"/>
        <v>402404</v>
      </c>
    </row>
    <row r="12" spans="2:13" x14ac:dyDescent="0.2">
      <c r="B12" s="125" t="s">
        <v>55</v>
      </c>
      <c r="C12" s="126">
        <v>1777543</v>
      </c>
      <c r="E12" s="128"/>
      <c r="F12" s="129"/>
      <c r="G12" s="128">
        <f t="shared" si="0"/>
        <v>1777543</v>
      </c>
      <c r="H12" s="128"/>
      <c r="I12" s="128">
        <f t="shared" si="1"/>
        <v>1777543</v>
      </c>
    </row>
    <row r="13" spans="2:13" x14ac:dyDescent="0.2">
      <c r="B13" s="56" t="s">
        <v>56</v>
      </c>
      <c r="C13" s="55">
        <v>8113</v>
      </c>
      <c r="E13" s="53"/>
      <c r="F13" s="53"/>
      <c r="G13" s="53">
        <f t="shared" si="0"/>
        <v>8113</v>
      </c>
      <c r="H13" s="53"/>
      <c r="I13" s="53"/>
    </row>
    <row r="14" spans="2:13" x14ac:dyDescent="0.2">
      <c r="B14" s="56" t="s">
        <v>57</v>
      </c>
      <c r="C14" s="55">
        <v>2784</v>
      </c>
      <c r="E14" s="53"/>
      <c r="F14" s="53"/>
      <c r="G14" s="53">
        <f t="shared" si="0"/>
        <v>2784</v>
      </c>
      <c r="H14" s="53"/>
      <c r="I14" s="53"/>
    </row>
    <row r="15" spans="2:13" x14ac:dyDescent="0.2">
      <c r="B15" s="125" t="s">
        <v>58</v>
      </c>
      <c r="C15" s="126">
        <v>15463077.08</v>
      </c>
      <c r="E15" s="128"/>
      <c r="F15" s="128"/>
      <c r="G15" s="128">
        <f t="shared" si="0"/>
        <v>15463077.08</v>
      </c>
      <c r="H15" s="128"/>
      <c r="I15" s="128">
        <f>+C15</f>
        <v>15463077.08</v>
      </c>
    </row>
    <row r="16" spans="2:13" s="22" customFormat="1" x14ac:dyDescent="0.2">
      <c r="B16" s="135" t="s">
        <v>8</v>
      </c>
      <c r="C16" s="136">
        <f>SUM(C5:C15)</f>
        <v>22685728.34</v>
      </c>
      <c r="D16" s="21"/>
      <c r="E16" s="137"/>
      <c r="F16" s="137"/>
      <c r="G16" s="136"/>
      <c r="H16" s="137"/>
      <c r="I16" s="137"/>
      <c r="K16" s="36"/>
    </row>
    <row r="17" spans="2:9" x14ac:dyDescent="0.2">
      <c r="B17" s="56"/>
      <c r="C17" s="55"/>
      <c r="D17" s="23"/>
      <c r="E17" s="53"/>
      <c r="F17" s="53"/>
      <c r="G17" s="53"/>
      <c r="H17" s="53"/>
      <c r="I17" s="53"/>
    </row>
    <row r="18" spans="2:9" x14ac:dyDescent="0.2">
      <c r="B18" s="57" t="s">
        <v>59</v>
      </c>
      <c r="C18" s="55">
        <v>159300</v>
      </c>
      <c r="D18" s="13"/>
      <c r="E18" s="53"/>
      <c r="F18" s="53"/>
      <c r="G18" s="53">
        <f>+C18</f>
        <v>159300</v>
      </c>
      <c r="H18" s="53"/>
      <c r="I18" s="53"/>
    </row>
    <row r="19" spans="2:9" x14ac:dyDescent="0.2">
      <c r="B19" s="57" t="s">
        <v>60</v>
      </c>
      <c r="C19" s="55">
        <v>3530956.25</v>
      </c>
      <c r="E19" s="53"/>
      <c r="F19" s="53"/>
      <c r="G19" s="53">
        <f t="shared" ref="G19:G40" si="2">+C19</f>
        <v>3530956.25</v>
      </c>
      <c r="H19" s="53"/>
      <c r="I19" s="53"/>
    </row>
    <row r="20" spans="2:9" x14ac:dyDescent="0.2">
      <c r="B20" s="57" t="s">
        <v>61</v>
      </c>
      <c r="C20" s="55">
        <v>27000</v>
      </c>
      <c r="E20" s="53"/>
      <c r="F20" s="53"/>
      <c r="G20" s="53">
        <f t="shared" si="2"/>
        <v>27000</v>
      </c>
      <c r="H20" s="53"/>
      <c r="I20" s="53"/>
    </row>
    <row r="21" spans="2:9" x14ac:dyDescent="0.2">
      <c r="B21" s="127" t="s">
        <v>62</v>
      </c>
      <c r="C21" s="126">
        <v>96640</v>
      </c>
      <c r="E21" s="128"/>
      <c r="F21" s="128"/>
      <c r="G21" s="128">
        <f t="shared" si="2"/>
        <v>96640</v>
      </c>
      <c r="H21" s="128"/>
      <c r="I21" s="128">
        <f>+C21</f>
        <v>96640</v>
      </c>
    </row>
    <row r="22" spans="2:9" x14ac:dyDescent="0.2">
      <c r="B22" s="57" t="s">
        <v>63</v>
      </c>
      <c r="C22" s="55">
        <v>14880</v>
      </c>
      <c r="D22" s="13"/>
      <c r="E22" s="53"/>
      <c r="F22" s="53"/>
      <c r="G22" s="53">
        <f t="shared" si="2"/>
        <v>14880</v>
      </c>
      <c r="H22" s="53"/>
      <c r="I22" s="53"/>
    </row>
    <row r="23" spans="2:9" x14ac:dyDescent="0.2">
      <c r="B23" s="127" t="s">
        <v>64</v>
      </c>
      <c r="C23" s="126">
        <v>45135</v>
      </c>
      <c r="E23" s="128"/>
      <c r="F23" s="128"/>
      <c r="G23" s="128">
        <f t="shared" si="2"/>
        <v>45135</v>
      </c>
      <c r="H23" s="128"/>
      <c r="I23" s="128">
        <f>+C23</f>
        <v>45135</v>
      </c>
    </row>
    <row r="24" spans="2:9" x14ac:dyDescent="0.2">
      <c r="B24" s="57" t="s">
        <v>65</v>
      </c>
      <c r="C24" s="55">
        <v>3321770</v>
      </c>
      <c r="E24" s="53"/>
      <c r="F24" s="53"/>
      <c r="G24" s="53">
        <f t="shared" si="2"/>
        <v>3321770</v>
      </c>
      <c r="H24" s="53"/>
      <c r="I24" s="53"/>
    </row>
    <row r="25" spans="2:9" x14ac:dyDescent="0.2">
      <c r="B25" s="125" t="s">
        <v>66</v>
      </c>
      <c r="C25" s="126">
        <v>560302.23</v>
      </c>
      <c r="E25" s="128"/>
      <c r="F25" s="128"/>
      <c r="G25" s="128">
        <f t="shared" si="2"/>
        <v>560302.23</v>
      </c>
      <c r="H25" s="128"/>
      <c r="I25" s="128">
        <f>+C25</f>
        <v>560302.23</v>
      </c>
    </row>
    <row r="26" spans="2:9" x14ac:dyDescent="0.2">
      <c r="B26" s="56" t="s">
        <v>67</v>
      </c>
      <c r="C26" s="55">
        <v>124926</v>
      </c>
      <c r="E26" s="53"/>
      <c r="F26" s="53"/>
      <c r="G26" s="53">
        <f t="shared" si="2"/>
        <v>124926</v>
      </c>
      <c r="H26" s="53"/>
      <c r="I26" s="53"/>
    </row>
    <row r="27" spans="2:9" x14ac:dyDescent="0.2">
      <c r="B27" s="56" t="s">
        <v>68</v>
      </c>
      <c r="C27" s="55">
        <v>26550</v>
      </c>
      <c r="E27" s="53"/>
      <c r="F27" s="53"/>
      <c r="G27" s="53">
        <f t="shared" si="2"/>
        <v>26550</v>
      </c>
      <c r="H27" s="53"/>
      <c r="I27" s="53"/>
    </row>
    <row r="28" spans="2:9" x14ac:dyDescent="0.2">
      <c r="B28" s="56" t="s">
        <v>69</v>
      </c>
      <c r="C28" s="55"/>
      <c r="E28" s="53"/>
      <c r="F28" s="53"/>
      <c r="G28" s="53">
        <f t="shared" si="2"/>
        <v>0</v>
      </c>
      <c r="H28" s="53"/>
      <c r="I28" s="53"/>
    </row>
    <row r="29" spans="2:9" x14ac:dyDescent="0.2">
      <c r="B29" s="125" t="s">
        <v>70</v>
      </c>
      <c r="C29" s="126">
        <v>532773.99</v>
      </c>
      <c r="E29" s="128"/>
      <c r="F29" s="128"/>
      <c r="G29" s="128">
        <f t="shared" si="2"/>
        <v>532773.99</v>
      </c>
      <c r="H29" s="128"/>
      <c r="I29" s="128">
        <f t="shared" ref="I29:I30" si="3">+C29</f>
        <v>532773.99</v>
      </c>
    </row>
    <row r="30" spans="2:9" x14ac:dyDescent="0.2">
      <c r="B30" s="127" t="s">
        <v>71</v>
      </c>
      <c r="C30" s="126">
        <v>116979.34</v>
      </c>
      <c r="E30" s="128"/>
      <c r="F30" s="128"/>
      <c r="G30" s="128">
        <f t="shared" si="2"/>
        <v>116979.34</v>
      </c>
      <c r="H30" s="128"/>
      <c r="I30" s="128">
        <f t="shared" si="3"/>
        <v>116979.34</v>
      </c>
    </row>
    <row r="31" spans="2:9" x14ac:dyDescent="0.2">
      <c r="B31" s="57" t="s">
        <v>72</v>
      </c>
      <c r="C31" s="55">
        <v>40870</v>
      </c>
      <c r="D31" s="13"/>
      <c r="E31" s="53"/>
      <c r="F31" s="53"/>
      <c r="G31" s="53">
        <f t="shared" si="2"/>
        <v>40870</v>
      </c>
      <c r="H31" s="53"/>
      <c r="I31" s="53"/>
    </row>
    <row r="32" spans="2:9" x14ac:dyDescent="0.2">
      <c r="B32" s="125" t="s">
        <v>73</v>
      </c>
      <c r="C32" s="126">
        <v>8040</v>
      </c>
      <c r="E32" s="128"/>
      <c r="F32" s="128"/>
      <c r="G32" s="128">
        <f t="shared" si="2"/>
        <v>8040</v>
      </c>
      <c r="H32" s="128"/>
      <c r="I32" s="128">
        <f t="shared" ref="I32:I36" si="4">+C32</f>
        <v>8040</v>
      </c>
    </row>
    <row r="33" spans="2:11" x14ac:dyDescent="0.2">
      <c r="B33" s="125" t="s">
        <v>74</v>
      </c>
      <c r="C33" s="126">
        <v>1768511.81</v>
      </c>
      <c r="E33" s="128"/>
      <c r="F33" s="128"/>
      <c r="G33" s="128">
        <f t="shared" si="2"/>
        <v>1768511.81</v>
      </c>
      <c r="H33" s="128"/>
      <c r="I33" s="128">
        <f t="shared" si="4"/>
        <v>1768511.81</v>
      </c>
    </row>
    <row r="34" spans="2:11" x14ac:dyDescent="0.2">
      <c r="B34" s="125" t="s">
        <v>75</v>
      </c>
      <c r="C34" s="126">
        <v>60000</v>
      </c>
      <c r="E34" s="128"/>
      <c r="F34" s="128"/>
      <c r="G34" s="128">
        <f t="shared" si="2"/>
        <v>60000</v>
      </c>
      <c r="H34" s="128"/>
      <c r="I34" s="128">
        <f t="shared" si="4"/>
        <v>60000</v>
      </c>
    </row>
    <row r="35" spans="2:11" x14ac:dyDescent="0.2">
      <c r="B35" s="125" t="s">
        <v>76</v>
      </c>
      <c r="C35" s="126">
        <v>469800</v>
      </c>
      <c r="E35" s="128"/>
      <c r="F35" s="128"/>
      <c r="G35" s="128">
        <f t="shared" si="2"/>
        <v>469800</v>
      </c>
      <c r="H35" s="128"/>
      <c r="I35" s="128">
        <f t="shared" si="4"/>
        <v>469800</v>
      </c>
    </row>
    <row r="36" spans="2:11" x14ac:dyDescent="0.2">
      <c r="B36" s="125" t="s">
        <v>77</v>
      </c>
      <c r="C36" s="126">
        <v>8311089.6100000003</v>
      </c>
      <c r="E36" s="128"/>
      <c r="F36" s="128"/>
      <c r="G36" s="128">
        <f t="shared" si="2"/>
        <v>8311089.6100000003</v>
      </c>
      <c r="H36" s="128"/>
      <c r="I36" s="128">
        <f t="shared" si="4"/>
        <v>8311089.6100000003</v>
      </c>
    </row>
    <row r="37" spans="2:11" x14ac:dyDescent="0.2">
      <c r="B37" s="57" t="s">
        <v>78</v>
      </c>
      <c r="C37" s="55">
        <v>1691060</v>
      </c>
      <c r="E37" s="53"/>
      <c r="F37" s="53"/>
      <c r="G37" s="53">
        <f t="shared" si="2"/>
        <v>1691060</v>
      </c>
      <c r="H37" s="53"/>
      <c r="I37" s="53"/>
    </row>
    <row r="38" spans="2:11" x14ac:dyDescent="0.2">
      <c r="B38" s="125" t="s">
        <v>79</v>
      </c>
      <c r="C38" s="126">
        <v>161779.72</v>
      </c>
      <c r="E38" s="128"/>
      <c r="F38" s="128"/>
      <c r="G38" s="128">
        <f t="shared" si="2"/>
        <v>161779.72</v>
      </c>
      <c r="H38" s="128"/>
      <c r="I38" s="128">
        <f t="shared" ref="I38:I40" si="5">+C38</f>
        <v>161779.72</v>
      </c>
    </row>
    <row r="39" spans="2:11" x14ac:dyDescent="0.2">
      <c r="B39" s="125" t="s">
        <v>80</v>
      </c>
      <c r="C39" s="126">
        <v>1869083.98</v>
      </c>
      <c r="E39" s="128"/>
      <c r="F39" s="128"/>
      <c r="G39" s="128">
        <f t="shared" si="2"/>
        <v>1869083.98</v>
      </c>
      <c r="H39" s="128"/>
      <c r="I39" s="128">
        <f t="shared" si="5"/>
        <v>1869083.98</v>
      </c>
    </row>
    <row r="40" spans="2:11" x14ac:dyDescent="0.2">
      <c r="B40" s="125" t="s">
        <v>81</v>
      </c>
      <c r="C40" s="126">
        <v>207078</v>
      </c>
      <c r="E40" s="128"/>
      <c r="F40" s="128"/>
      <c r="G40" s="128">
        <f t="shared" si="2"/>
        <v>207078</v>
      </c>
      <c r="H40" s="128"/>
      <c r="I40" s="128">
        <f t="shared" si="5"/>
        <v>207078</v>
      </c>
    </row>
    <row r="41" spans="2:11" x14ac:dyDescent="0.2">
      <c r="B41" s="57"/>
      <c r="C41" s="55"/>
      <c r="E41" s="53"/>
      <c r="F41" s="53"/>
      <c r="G41" s="53"/>
      <c r="H41" s="53"/>
      <c r="I41" s="53"/>
    </row>
    <row r="42" spans="2:11" s="22" customFormat="1" x14ac:dyDescent="0.2">
      <c r="B42" s="135" t="s">
        <v>8</v>
      </c>
      <c r="C42" s="136">
        <f>SUM(C18:C40)</f>
        <v>23144525.93</v>
      </c>
      <c r="D42" s="21"/>
      <c r="E42" s="137"/>
      <c r="F42" s="137"/>
      <c r="G42" s="137"/>
      <c r="H42" s="137"/>
      <c r="I42" s="137"/>
      <c r="K42" s="36"/>
    </row>
    <row r="43" spans="2:11" x14ac:dyDescent="0.2">
      <c r="B43" s="56"/>
      <c r="C43" s="53"/>
      <c r="D43" s="23"/>
      <c r="E43" s="53"/>
      <c r="F43" s="53"/>
      <c r="G43" s="53"/>
      <c r="H43" s="53"/>
      <c r="I43" s="53"/>
    </row>
    <row r="44" spans="2:11" x14ac:dyDescent="0.2">
      <c r="B44" s="54" t="s">
        <v>82</v>
      </c>
      <c r="C44" s="55"/>
      <c r="E44" s="53"/>
      <c r="F44" s="53"/>
      <c r="G44" s="53"/>
      <c r="H44" s="53"/>
      <c r="I44" s="53"/>
    </row>
    <row r="45" spans="2:11" x14ac:dyDescent="0.2">
      <c r="B45" s="57"/>
      <c r="C45" s="55"/>
      <c r="E45" s="53"/>
      <c r="F45" s="53"/>
      <c r="G45" s="53"/>
      <c r="H45" s="53"/>
      <c r="I45" s="53"/>
    </row>
    <row r="46" spans="2:11" x14ac:dyDescent="0.2">
      <c r="B46" s="130" t="s">
        <v>83</v>
      </c>
      <c r="C46" s="131">
        <v>1715023.6</v>
      </c>
      <c r="E46" s="133"/>
      <c r="F46" s="133"/>
      <c r="G46" s="133">
        <f>+C46</f>
        <v>1715023.6</v>
      </c>
      <c r="H46" s="133">
        <f>+C46</f>
        <v>1715023.6</v>
      </c>
      <c r="I46" s="133"/>
    </row>
    <row r="47" spans="2:11" x14ac:dyDescent="0.2">
      <c r="B47" s="132" t="s">
        <v>84</v>
      </c>
      <c r="C47" s="131">
        <v>534445</v>
      </c>
      <c r="E47" s="133"/>
      <c r="F47" s="133"/>
      <c r="G47" s="133">
        <f t="shared" ref="G47:G71" si="6">+C47</f>
        <v>534445</v>
      </c>
      <c r="H47" s="133">
        <f t="shared" ref="H47:H71" si="7">+C47</f>
        <v>534445</v>
      </c>
      <c r="I47" s="133"/>
    </row>
    <row r="48" spans="2:11" x14ac:dyDescent="0.2">
      <c r="B48" s="57" t="s">
        <v>85</v>
      </c>
      <c r="C48" s="55">
        <v>923068.8</v>
      </c>
      <c r="E48" s="53"/>
      <c r="F48" s="53"/>
      <c r="G48" s="53">
        <f t="shared" si="6"/>
        <v>923068.8</v>
      </c>
      <c r="H48" s="53"/>
      <c r="I48" s="53"/>
    </row>
    <row r="49" spans="2:9" x14ac:dyDescent="0.2">
      <c r="B49" s="57" t="s">
        <v>86</v>
      </c>
      <c r="C49" s="55">
        <v>123640</v>
      </c>
      <c r="E49" s="53"/>
      <c r="F49" s="53"/>
      <c r="G49" s="53">
        <f t="shared" si="6"/>
        <v>123640</v>
      </c>
      <c r="H49" s="53"/>
      <c r="I49" s="53"/>
    </row>
    <row r="50" spans="2:9" x14ac:dyDescent="0.2">
      <c r="B50" s="57" t="s">
        <v>87</v>
      </c>
      <c r="C50" s="55">
        <v>3929280</v>
      </c>
      <c r="E50" s="53"/>
      <c r="F50" s="53"/>
      <c r="G50" s="53">
        <f t="shared" si="6"/>
        <v>3929280</v>
      </c>
      <c r="H50" s="53"/>
      <c r="I50" s="53"/>
    </row>
    <row r="51" spans="2:9" x14ac:dyDescent="0.2">
      <c r="B51" s="130" t="s">
        <v>88</v>
      </c>
      <c r="C51" s="131">
        <v>2384520</v>
      </c>
      <c r="E51" s="133"/>
      <c r="F51" s="133"/>
      <c r="G51" s="133">
        <f t="shared" si="6"/>
        <v>2384520</v>
      </c>
      <c r="H51" s="133">
        <f t="shared" si="7"/>
        <v>2384520</v>
      </c>
      <c r="I51" s="133"/>
    </row>
    <row r="52" spans="2:9" x14ac:dyDescent="0.2">
      <c r="B52" s="130" t="s">
        <v>89</v>
      </c>
      <c r="C52" s="131">
        <v>2473377.25</v>
      </c>
      <c r="E52" s="133"/>
      <c r="F52" s="133"/>
      <c r="G52" s="133">
        <f t="shared" si="6"/>
        <v>2473377.25</v>
      </c>
      <c r="H52" s="133">
        <f t="shared" si="7"/>
        <v>2473377.25</v>
      </c>
      <c r="I52" s="133"/>
    </row>
    <row r="53" spans="2:9" x14ac:dyDescent="0.2">
      <c r="B53" s="57" t="s">
        <v>90</v>
      </c>
      <c r="C53" s="55">
        <v>110000</v>
      </c>
      <c r="E53" s="53"/>
      <c r="F53" s="53"/>
      <c r="G53" s="53">
        <f t="shared" si="6"/>
        <v>110000</v>
      </c>
      <c r="H53" s="53"/>
      <c r="I53" s="53"/>
    </row>
    <row r="54" spans="2:9" x14ac:dyDescent="0.2">
      <c r="B54" s="130" t="s">
        <v>91</v>
      </c>
      <c r="C54" s="131">
        <v>4452</v>
      </c>
      <c r="E54" s="133"/>
      <c r="F54" s="133"/>
      <c r="G54" s="133">
        <f t="shared" si="6"/>
        <v>4452</v>
      </c>
      <c r="H54" s="133">
        <f t="shared" si="7"/>
        <v>4452</v>
      </c>
      <c r="I54" s="133"/>
    </row>
    <row r="55" spans="2:9" x14ac:dyDescent="0.2">
      <c r="B55" s="130" t="s">
        <v>92</v>
      </c>
      <c r="C55" s="131">
        <v>152129.20000000001</v>
      </c>
      <c r="E55" s="133"/>
      <c r="F55" s="133"/>
      <c r="G55" s="133">
        <f t="shared" si="6"/>
        <v>152129.20000000001</v>
      </c>
      <c r="H55" s="133">
        <f t="shared" si="7"/>
        <v>152129.20000000001</v>
      </c>
      <c r="I55" s="133"/>
    </row>
    <row r="56" spans="2:9" x14ac:dyDescent="0.2">
      <c r="B56" s="130" t="s">
        <v>93</v>
      </c>
      <c r="C56" s="131">
        <v>927150</v>
      </c>
      <c r="E56" s="133"/>
      <c r="F56" s="133"/>
      <c r="G56" s="133">
        <f t="shared" si="6"/>
        <v>927150</v>
      </c>
      <c r="H56" s="133">
        <f t="shared" si="7"/>
        <v>927150</v>
      </c>
      <c r="I56" s="133"/>
    </row>
    <row r="57" spans="2:9" x14ac:dyDescent="0.2">
      <c r="B57" s="57" t="s">
        <v>94</v>
      </c>
      <c r="C57" s="55">
        <v>3530</v>
      </c>
      <c r="E57" s="53"/>
      <c r="F57" s="53"/>
      <c r="G57" s="53">
        <f t="shared" si="6"/>
        <v>3530</v>
      </c>
      <c r="H57" s="53"/>
      <c r="I57" s="53"/>
    </row>
    <row r="58" spans="2:9" x14ac:dyDescent="0.2">
      <c r="B58" s="57" t="s">
        <v>95</v>
      </c>
      <c r="C58" s="55">
        <v>22691600</v>
      </c>
      <c r="E58" s="53"/>
      <c r="F58" s="53"/>
      <c r="G58" s="53">
        <f t="shared" si="6"/>
        <v>22691600</v>
      </c>
      <c r="H58" s="53"/>
      <c r="I58" s="53"/>
    </row>
    <row r="59" spans="2:9" x14ac:dyDescent="0.2">
      <c r="B59" s="56" t="s">
        <v>96</v>
      </c>
      <c r="C59" s="55">
        <v>1568107.4</v>
      </c>
      <c r="E59" s="53"/>
      <c r="F59" s="53"/>
      <c r="G59" s="53">
        <f t="shared" si="6"/>
        <v>1568107.4</v>
      </c>
      <c r="H59" s="53"/>
      <c r="I59" s="53"/>
    </row>
    <row r="60" spans="2:9" x14ac:dyDescent="0.2">
      <c r="B60" s="57" t="s">
        <v>97</v>
      </c>
      <c r="C60" s="55">
        <v>512194</v>
      </c>
      <c r="E60" s="53"/>
      <c r="F60" s="53"/>
      <c r="G60" s="53">
        <f t="shared" si="6"/>
        <v>512194</v>
      </c>
      <c r="H60" s="53"/>
      <c r="I60" s="53"/>
    </row>
    <row r="61" spans="2:9" x14ac:dyDescent="0.2">
      <c r="B61" s="130" t="s">
        <v>98</v>
      </c>
      <c r="C61" s="131">
        <v>60000</v>
      </c>
      <c r="D61" s="23"/>
      <c r="E61" s="133"/>
      <c r="F61" s="133"/>
      <c r="G61" s="133">
        <f t="shared" si="6"/>
        <v>60000</v>
      </c>
      <c r="H61" s="133">
        <f t="shared" si="7"/>
        <v>60000</v>
      </c>
      <c r="I61" s="133"/>
    </row>
    <row r="62" spans="2:9" x14ac:dyDescent="0.2">
      <c r="B62" s="130" t="s">
        <v>99</v>
      </c>
      <c r="C62" s="131"/>
      <c r="E62" s="133"/>
      <c r="F62" s="133"/>
      <c r="G62" s="133">
        <f t="shared" si="6"/>
        <v>0</v>
      </c>
      <c r="H62" s="133">
        <f t="shared" si="7"/>
        <v>0</v>
      </c>
      <c r="I62" s="133"/>
    </row>
    <row r="63" spans="2:9" x14ac:dyDescent="0.2">
      <c r="B63" s="57" t="s">
        <v>100</v>
      </c>
      <c r="C63" s="55">
        <v>2845400</v>
      </c>
      <c r="E63" s="53"/>
      <c r="F63" s="53"/>
      <c r="G63" s="53">
        <f t="shared" si="6"/>
        <v>2845400</v>
      </c>
      <c r="H63" s="53"/>
      <c r="I63" s="53"/>
    </row>
    <row r="64" spans="2:9" x14ac:dyDescent="0.2">
      <c r="B64" s="130" t="s">
        <v>101</v>
      </c>
      <c r="C64" s="131">
        <v>27074</v>
      </c>
      <c r="E64" s="133"/>
      <c r="F64" s="133"/>
      <c r="G64" s="133">
        <f t="shared" si="6"/>
        <v>27074</v>
      </c>
      <c r="H64" s="133">
        <f t="shared" si="7"/>
        <v>27074</v>
      </c>
      <c r="I64" s="133"/>
    </row>
    <row r="65" spans="2:11" x14ac:dyDescent="0.2">
      <c r="B65" s="130" t="s">
        <v>102</v>
      </c>
      <c r="C65" s="131">
        <v>75370</v>
      </c>
      <c r="E65" s="133"/>
      <c r="F65" s="133"/>
      <c r="G65" s="133">
        <f t="shared" si="6"/>
        <v>75370</v>
      </c>
      <c r="H65" s="133">
        <f t="shared" si="7"/>
        <v>75370</v>
      </c>
      <c r="I65" s="133"/>
    </row>
    <row r="66" spans="2:11" x14ac:dyDescent="0.2">
      <c r="B66" s="130" t="s">
        <v>103</v>
      </c>
      <c r="C66" s="131">
        <v>1023084</v>
      </c>
      <c r="E66" s="133"/>
      <c r="F66" s="133"/>
      <c r="G66" s="133">
        <f t="shared" si="6"/>
        <v>1023084</v>
      </c>
      <c r="H66" s="133">
        <f t="shared" si="7"/>
        <v>1023084</v>
      </c>
      <c r="I66" s="133"/>
    </row>
    <row r="67" spans="2:11" x14ac:dyDescent="0.2">
      <c r="B67" s="130" t="s">
        <v>104</v>
      </c>
      <c r="C67" s="131"/>
      <c r="E67" s="133"/>
      <c r="F67" s="133"/>
      <c r="G67" s="133">
        <f t="shared" si="6"/>
        <v>0</v>
      </c>
      <c r="H67" s="133">
        <f t="shared" si="7"/>
        <v>0</v>
      </c>
      <c r="I67" s="133"/>
    </row>
    <row r="68" spans="2:11" x14ac:dyDescent="0.2">
      <c r="B68" s="130" t="s">
        <v>105</v>
      </c>
      <c r="C68" s="131">
        <v>30000</v>
      </c>
      <c r="E68" s="133"/>
      <c r="F68" s="133"/>
      <c r="G68" s="133">
        <f t="shared" si="6"/>
        <v>30000</v>
      </c>
      <c r="H68" s="133">
        <f t="shared" si="7"/>
        <v>30000</v>
      </c>
      <c r="I68" s="133"/>
    </row>
    <row r="69" spans="2:11" x14ac:dyDescent="0.2">
      <c r="B69" s="132" t="s">
        <v>106</v>
      </c>
      <c r="C69" s="131">
        <v>702560</v>
      </c>
      <c r="E69" s="133"/>
      <c r="F69" s="134"/>
      <c r="G69" s="133">
        <f t="shared" si="6"/>
        <v>702560</v>
      </c>
      <c r="H69" s="133">
        <f t="shared" si="7"/>
        <v>702560</v>
      </c>
      <c r="I69" s="133"/>
    </row>
    <row r="70" spans="2:11" x14ac:dyDescent="0.2">
      <c r="B70" s="57" t="s">
        <v>107</v>
      </c>
      <c r="C70" s="55">
        <v>6235382.5999999996</v>
      </c>
      <c r="E70" s="53"/>
      <c r="F70" s="53"/>
      <c r="G70" s="53">
        <f t="shared" si="6"/>
        <v>6235382.5999999996</v>
      </c>
      <c r="H70" s="53"/>
      <c r="I70" s="53"/>
    </row>
    <row r="71" spans="2:11" x14ac:dyDescent="0.2">
      <c r="B71" s="130" t="s">
        <v>108</v>
      </c>
      <c r="C71" s="131">
        <v>25704</v>
      </c>
      <c r="E71" s="133"/>
      <c r="F71" s="133"/>
      <c r="G71" s="133">
        <f t="shared" si="6"/>
        <v>25704</v>
      </c>
      <c r="H71" s="133">
        <f t="shared" si="7"/>
        <v>25704</v>
      </c>
      <c r="I71" s="133"/>
    </row>
    <row r="72" spans="2:11" s="22" customFormat="1" x14ac:dyDescent="0.2">
      <c r="B72" s="135" t="s">
        <v>8</v>
      </c>
      <c r="C72" s="136">
        <f>SUM(C46:C71)</f>
        <v>49077091.850000001</v>
      </c>
      <c r="D72" s="21"/>
      <c r="E72" s="137"/>
      <c r="F72" s="137"/>
      <c r="G72" s="137"/>
      <c r="H72" s="137"/>
      <c r="I72" s="137"/>
      <c r="K72" s="36"/>
    </row>
    <row r="73" spans="2:11" x14ac:dyDescent="0.2">
      <c r="B73" s="56"/>
      <c r="C73" s="55"/>
      <c r="D73" s="23"/>
      <c r="E73" s="53"/>
      <c r="F73" s="53"/>
      <c r="G73" s="53"/>
      <c r="H73" s="53"/>
      <c r="I73" s="53"/>
    </row>
    <row r="74" spans="2:11" x14ac:dyDescent="0.2">
      <c r="B74" s="54" t="s">
        <v>109</v>
      </c>
      <c r="C74" s="55"/>
      <c r="E74" s="53"/>
      <c r="F74" s="53"/>
      <c r="G74" s="53"/>
      <c r="H74" s="53"/>
      <c r="I74" s="53"/>
    </row>
    <row r="75" spans="2:11" x14ac:dyDescent="0.2">
      <c r="B75" s="57" t="s">
        <v>110</v>
      </c>
      <c r="C75" s="55">
        <v>26793</v>
      </c>
      <c r="E75" s="53"/>
      <c r="F75" s="53"/>
      <c r="G75" s="53">
        <f>+C75</f>
        <v>26793</v>
      </c>
      <c r="H75" s="53"/>
      <c r="I75" s="53"/>
    </row>
    <row r="76" spans="2:11" x14ac:dyDescent="0.2">
      <c r="B76" s="57" t="s">
        <v>111</v>
      </c>
      <c r="C76" s="55">
        <v>86044</v>
      </c>
      <c r="E76" s="53"/>
      <c r="F76" s="53"/>
      <c r="G76" s="53">
        <f t="shared" ref="G76:G82" si="8">+C76</f>
        <v>86044</v>
      </c>
      <c r="H76" s="53"/>
      <c r="I76" s="53"/>
    </row>
    <row r="77" spans="2:11" x14ac:dyDescent="0.2">
      <c r="B77" s="57" t="s">
        <v>112</v>
      </c>
      <c r="C77" s="55">
        <v>100000</v>
      </c>
      <c r="D77" s="13"/>
      <c r="E77" s="53"/>
      <c r="F77" s="53"/>
      <c r="G77" s="53">
        <f t="shared" si="8"/>
        <v>100000</v>
      </c>
      <c r="H77" s="53"/>
      <c r="I77" s="53"/>
    </row>
    <row r="78" spans="2:11" x14ac:dyDescent="0.2">
      <c r="B78" s="57" t="s">
        <v>113</v>
      </c>
      <c r="C78" s="55">
        <v>7500</v>
      </c>
      <c r="E78" s="53"/>
      <c r="F78" s="53"/>
      <c r="G78" s="53">
        <f t="shared" si="8"/>
        <v>7500</v>
      </c>
      <c r="H78" s="53"/>
      <c r="I78" s="53"/>
    </row>
    <row r="79" spans="2:11" x14ac:dyDescent="0.2">
      <c r="B79" s="57" t="s">
        <v>114</v>
      </c>
      <c r="C79" s="55">
        <v>527000</v>
      </c>
      <c r="D79" s="13"/>
      <c r="E79" s="53"/>
      <c r="F79" s="53"/>
      <c r="G79" s="53">
        <f t="shared" si="8"/>
        <v>527000</v>
      </c>
      <c r="H79" s="53"/>
      <c r="I79" s="53"/>
    </row>
    <row r="80" spans="2:11" x14ac:dyDescent="0.2">
      <c r="B80" s="57" t="s">
        <v>115</v>
      </c>
      <c r="C80" s="55"/>
      <c r="D80" s="13"/>
      <c r="E80" s="53"/>
      <c r="F80" s="53"/>
      <c r="G80" s="53">
        <f t="shared" si="8"/>
        <v>0</v>
      </c>
      <c r="H80" s="53"/>
      <c r="I80" s="53"/>
    </row>
    <row r="81" spans="2:11" x14ac:dyDescent="0.2">
      <c r="B81" s="57" t="s">
        <v>116</v>
      </c>
      <c r="C81" s="55">
        <v>326432</v>
      </c>
      <c r="E81" s="53"/>
      <c r="F81" s="53"/>
      <c r="G81" s="53">
        <f t="shared" si="8"/>
        <v>326432</v>
      </c>
      <c r="H81" s="53"/>
      <c r="I81" s="53"/>
    </row>
    <row r="82" spans="2:11" x14ac:dyDescent="0.2">
      <c r="B82" s="57" t="s">
        <v>117</v>
      </c>
      <c r="C82" s="55"/>
      <c r="D82" s="13"/>
      <c r="E82" s="53"/>
      <c r="F82" s="53"/>
      <c r="G82" s="53">
        <f t="shared" si="8"/>
        <v>0</v>
      </c>
      <c r="H82" s="53"/>
      <c r="I82" s="53"/>
    </row>
    <row r="83" spans="2:11" x14ac:dyDescent="0.2">
      <c r="B83" s="57" t="s">
        <v>118</v>
      </c>
      <c r="C83" s="55">
        <v>83386655</v>
      </c>
      <c r="E83" s="53"/>
      <c r="F83" s="53"/>
      <c r="G83" s="53"/>
      <c r="H83" s="53"/>
      <c r="I83" s="53"/>
    </row>
    <row r="84" spans="2:11" x14ac:dyDescent="0.2">
      <c r="B84" s="57" t="s">
        <v>119</v>
      </c>
      <c r="C84" s="55">
        <v>467871</v>
      </c>
      <c r="E84" s="53"/>
      <c r="F84" s="53"/>
      <c r="G84" s="53">
        <f>+C84</f>
        <v>467871</v>
      </c>
      <c r="H84" s="53"/>
      <c r="I84" s="53"/>
    </row>
    <row r="85" spans="2:11" s="22" customFormat="1" x14ac:dyDescent="0.2">
      <c r="B85" s="135" t="s">
        <v>8</v>
      </c>
      <c r="C85" s="136">
        <f>SUM(C75:C84)</f>
        <v>84928295</v>
      </c>
      <c r="D85" s="21"/>
      <c r="E85" s="137"/>
      <c r="F85" s="137"/>
      <c r="G85" s="137"/>
      <c r="H85" s="137"/>
      <c r="I85" s="137"/>
      <c r="K85" s="36"/>
    </row>
    <row r="86" spans="2:11" x14ac:dyDescent="0.2">
      <c r="B86" s="58"/>
      <c r="C86" s="55"/>
      <c r="D86" s="23"/>
      <c r="E86" s="53"/>
      <c r="F86" s="53"/>
      <c r="G86" s="53"/>
      <c r="H86" s="53"/>
      <c r="I86" s="53"/>
    </row>
    <row r="87" spans="2:11" x14ac:dyDescent="0.2">
      <c r="B87" s="59" t="s">
        <v>120</v>
      </c>
      <c r="C87" s="55"/>
      <c r="E87" s="53"/>
      <c r="F87" s="53"/>
      <c r="G87" s="53"/>
      <c r="H87" s="53"/>
      <c r="I87" s="53"/>
    </row>
    <row r="88" spans="2:11" x14ac:dyDescent="0.2">
      <c r="B88" s="56" t="s">
        <v>121</v>
      </c>
      <c r="C88" s="55">
        <v>293328.76</v>
      </c>
      <c r="E88" s="53"/>
      <c r="F88" s="53"/>
      <c r="G88" s="53">
        <f>+C88</f>
        <v>293328.76</v>
      </c>
      <c r="H88" s="53"/>
      <c r="I88" s="53"/>
    </row>
    <row r="89" spans="2:11" x14ac:dyDescent="0.2">
      <c r="B89" s="60" t="s">
        <v>122</v>
      </c>
      <c r="C89" s="55">
        <v>4712504.96</v>
      </c>
      <c r="D89" s="13"/>
      <c r="E89" s="53"/>
      <c r="F89" s="53"/>
      <c r="G89" s="53">
        <f t="shared" ref="G89:G95" si="9">+C89</f>
        <v>4712504.96</v>
      </c>
      <c r="H89" s="53"/>
      <c r="I89" s="53"/>
    </row>
    <row r="90" spans="2:11" x14ac:dyDescent="0.2">
      <c r="B90" s="56" t="s">
        <v>123</v>
      </c>
      <c r="C90" s="55">
        <v>11599.74</v>
      </c>
      <c r="D90" s="13"/>
      <c r="E90" s="53"/>
      <c r="F90" s="53"/>
      <c r="G90" s="53">
        <f t="shared" si="9"/>
        <v>11599.74</v>
      </c>
      <c r="H90" s="53"/>
      <c r="I90" s="53"/>
    </row>
    <row r="91" spans="2:11" x14ac:dyDescent="0.2">
      <c r="B91" s="60" t="s">
        <v>124</v>
      </c>
      <c r="C91" s="55">
        <v>132765.29999999999</v>
      </c>
      <c r="D91" s="23"/>
      <c r="E91" s="53"/>
      <c r="F91" s="53"/>
      <c r="G91" s="53">
        <f t="shared" si="9"/>
        <v>132765.29999999999</v>
      </c>
      <c r="H91" s="53"/>
      <c r="I91" s="53"/>
    </row>
    <row r="92" spans="2:11" x14ac:dyDescent="0.2">
      <c r="B92" s="57" t="s">
        <v>125</v>
      </c>
      <c r="C92" s="55">
        <v>5103194.03</v>
      </c>
      <c r="D92" s="23"/>
      <c r="E92" s="53"/>
      <c r="F92" s="53"/>
      <c r="G92" s="53">
        <f t="shared" si="9"/>
        <v>5103194.03</v>
      </c>
      <c r="H92" s="53"/>
      <c r="I92" s="53"/>
    </row>
    <row r="93" spans="2:11" x14ac:dyDescent="0.2">
      <c r="B93" s="57" t="s">
        <v>126</v>
      </c>
      <c r="C93" s="55">
        <v>186376.83</v>
      </c>
      <c r="D93" s="13"/>
      <c r="E93" s="53"/>
      <c r="F93" s="53"/>
      <c r="G93" s="53">
        <f t="shared" si="9"/>
        <v>186376.83</v>
      </c>
      <c r="H93" s="53"/>
      <c r="I93" s="53"/>
    </row>
    <row r="94" spans="2:11" x14ac:dyDescent="0.2">
      <c r="B94" s="57" t="s">
        <v>127</v>
      </c>
      <c r="C94" s="55">
        <v>2600</v>
      </c>
      <c r="D94" s="13"/>
      <c r="E94" s="53"/>
      <c r="F94" s="53"/>
      <c r="G94" s="53">
        <f t="shared" si="9"/>
        <v>2600</v>
      </c>
      <c r="H94" s="53"/>
      <c r="I94" s="53"/>
    </row>
    <row r="95" spans="2:11" x14ac:dyDescent="0.2">
      <c r="B95" s="57" t="s">
        <v>128</v>
      </c>
      <c r="C95" s="55">
        <v>62591</v>
      </c>
      <c r="D95" s="13"/>
      <c r="E95" s="53"/>
      <c r="F95" s="53"/>
      <c r="G95" s="53">
        <f t="shared" si="9"/>
        <v>62591</v>
      </c>
      <c r="H95" s="53"/>
      <c r="I95" s="53"/>
    </row>
    <row r="96" spans="2:11" s="22" customFormat="1" x14ac:dyDescent="0.2">
      <c r="B96" s="135" t="s">
        <v>8</v>
      </c>
      <c r="C96" s="136">
        <f>SUM(C88:C95)</f>
        <v>10504960.619999999</v>
      </c>
      <c r="D96" s="21"/>
      <c r="E96" s="137"/>
      <c r="F96" s="137"/>
      <c r="G96" s="137"/>
      <c r="H96" s="137"/>
      <c r="I96" s="137"/>
      <c r="K96" s="36"/>
    </row>
    <row r="97" spans="2:11" x14ac:dyDescent="0.2">
      <c r="B97" s="56"/>
      <c r="C97" s="55"/>
      <c r="D97" s="23"/>
      <c r="E97" s="53"/>
      <c r="F97" s="53"/>
      <c r="G97" s="53"/>
      <c r="H97" s="53"/>
      <c r="I97" s="53"/>
    </row>
    <row r="98" spans="2:11" x14ac:dyDescent="0.2">
      <c r="B98" s="54" t="s">
        <v>129</v>
      </c>
      <c r="C98" s="55"/>
      <c r="E98" s="53"/>
      <c r="F98" s="53"/>
      <c r="G98" s="53"/>
      <c r="H98" s="53"/>
      <c r="I98" s="53"/>
    </row>
    <row r="99" spans="2:11" x14ac:dyDescent="0.2">
      <c r="B99" s="57" t="s">
        <v>130</v>
      </c>
      <c r="C99" s="55">
        <v>739554.7</v>
      </c>
      <c r="E99" s="53"/>
      <c r="F99" s="53"/>
      <c r="G99" s="53">
        <f>+C99</f>
        <v>739554.7</v>
      </c>
      <c r="H99" s="53"/>
      <c r="I99" s="53"/>
    </row>
    <row r="100" spans="2:11" x14ac:dyDescent="0.2">
      <c r="B100" s="130" t="s">
        <v>131</v>
      </c>
      <c r="C100" s="131">
        <v>1479574.98</v>
      </c>
      <c r="E100" s="133"/>
      <c r="F100" s="133"/>
      <c r="G100" s="133">
        <f>+C100</f>
        <v>1479574.98</v>
      </c>
      <c r="H100" s="133">
        <f>+C100</f>
        <v>1479574.98</v>
      </c>
      <c r="I100" s="133"/>
    </row>
    <row r="101" spans="2:11" s="22" customFormat="1" x14ac:dyDescent="0.2">
      <c r="B101" s="135" t="s">
        <v>8</v>
      </c>
      <c r="C101" s="136">
        <f>SUM(C99:C100)</f>
        <v>2219129.6799999997</v>
      </c>
      <c r="D101" s="21"/>
      <c r="E101" s="137"/>
      <c r="F101" s="137"/>
      <c r="G101" s="137"/>
      <c r="H101" s="137"/>
      <c r="I101" s="137"/>
      <c r="K101" s="36"/>
    </row>
    <row r="102" spans="2:11" x14ac:dyDescent="0.2">
      <c r="B102" s="61"/>
      <c r="C102" s="55"/>
      <c r="D102" s="23"/>
      <c r="E102" s="53"/>
      <c r="F102" s="53"/>
      <c r="G102" s="53"/>
      <c r="H102" s="53"/>
      <c r="I102" s="53"/>
    </row>
    <row r="103" spans="2:11" x14ac:dyDescent="0.2">
      <c r="B103" s="54" t="s">
        <v>132</v>
      </c>
      <c r="C103" s="55"/>
      <c r="E103" s="53"/>
      <c r="F103" s="53"/>
      <c r="G103" s="53"/>
      <c r="H103" s="53"/>
      <c r="I103" s="53"/>
    </row>
    <row r="104" spans="2:11" x14ac:dyDescent="0.2">
      <c r="B104" s="127" t="s">
        <v>133</v>
      </c>
      <c r="C104" s="126">
        <v>180358</v>
      </c>
      <c r="E104" s="128"/>
      <c r="F104" s="128"/>
      <c r="G104" s="128">
        <f>+C104</f>
        <v>180358</v>
      </c>
      <c r="H104" s="128"/>
      <c r="I104" s="128">
        <f>+C104</f>
        <v>180358</v>
      </c>
    </row>
    <row r="105" spans="2:11" x14ac:dyDescent="0.2">
      <c r="B105" s="57" t="s">
        <v>134</v>
      </c>
      <c r="C105" s="55">
        <v>6550</v>
      </c>
      <c r="E105" s="53"/>
      <c r="F105" s="53"/>
      <c r="G105" s="53">
        <f t="shared" ref="G105:G108" si="10">+C105</f>
        <v>6550</v>
      </c>
      <c r="H105" s="53"/>
      <c r="I105" s="53"/>
    </row>
    <row r="106" spans="2:11" x14ac:dyDescent="0.2">
      <c r="B106" s="57" t="s">
        <v>135</v>
      </c>
      <c r="C106" s="55">
        <v>7200</v>
      </c>
      <c r="E106" s="53"/>
      <c r="F106" s="53"/>
      <c r="G106" s="53">
        <f t="shared" si="10"/>
        <v>7200</v>
      </c>
      <c r="H106" s="53"/>
      <c r="I106" s="53"/>
    </row>
    <row r="107" spans="2:11" x14ac:dyDescent="0.2">
      <c r="B107" s="125" t="s">
        <v>136</v>
      </c>
      <c r="C107" s="126">
        <v>35631</v>
      </c>
      <c r="E107" s="128"/>
      <c r="F107" s="128"/>
      <c r="G107" s="128">
        <f t="shared" si="10"/>
        <v>35631</v>
      </c>
      <c r="H107" s="128"/>
      <c r="I107" s="128">
        <f>+C107</f>
        <v>35631</v>
      </c>
    </row>
    <row r="108" spans="2:11" x14ac:dyDescent="0.2">
      <c r="B108" s="57" t="s">
        <v>137</v>
      </c>
      <c r="C108" s="55">
        <v>9200</v>
      </c>
      <c r="E108" s="53"/>
      <c r="F108" s="53"/>
      <c r="G108" s="53">
        <f t="shared" si="10"/>
        <v>9200</v>
      </c>
      <c r="H108" s="53"/>
      <c r="I108" s="53"/>
    </row>
    <row r="109" spans="2:11" x14ac:dyDescent="0.2">
      <c r="B109" s="57" t="s">
        <v>138</v>
      </c>
      <c r="C109" s="55"/>
      <c r="E109" s="53"/>
      <c r="F109" s="53"/>
      <c r="G109" s="53"/>
      <c r="H109" s="53"/>
      <c r="I109" s="53"/>
    </row>
    <row r="110" spans="2:11" x14ac:dyDescent="0.2">
      <c r="B110" s="57" t="s">
        <v>139</v>
      </c>
      <c r="C110" s="55"/>
      <c r="E110" s="53"/>
      <c r="F110" s="53"/>
      <c r="G110" s="53"/>
      <c r="H110" s="53"/>
      <c r="I110" s="53"/>
    </row>
    <row r="111" spans="2:11" x14ac:dyDescent="0.2">
      <c r="B111" s="57" t="s">
        <v>140</v>
      </c>
      <c r="C111" s="55">
        <v>25000</v>
      </c>
      <c r="E111" s="53"/>
      <c r="F111" s="53"/>
      <c r="G111" s="53">
        <f t="shared" ref="G111:G126" si="11">+C111</f>
        <v>25000</v>
      </c>
      <c r="H111" s="53"/>
      <c r="I111" s="53"/>
    </row>
    <row r="112" spans="2:11" x14ac:dyDescent="0.2">
      <c r="B112" s="57" t="s">
        <v>141</v>
      </c>
      <c r="C112" s="55">
        <v>43000</v>
      </c>
      <c r="E112" s="53"/>
      <c r="F112" s="53"/>
      <c r="G112" s="53">
        <f t="shared" si="11"/>
        <v>43000</v>
      </c>
      <c r="H112" s="53"/>
      <c r="I112" s="53"/>
    </row>
    <row r="113" spans="2:9" x14ac:dyDescent="0.2">
      <c r="B113" s="57" t="s">
        <v>142</v>
      </c>
      <c r="C113" s="55">
        <v>2227780.0099999998</v>
      </c>
      <c r="E113" s="53"/>
      <c r="F113" s="53"/>
      <c r="G113" s="53">
        <f t="shared" si="11"/>
        <v>2227780.0099999998</v>
      </c>
      <c r="H113" s="53"/>
      <c r="I113" s="53"/>
    </row>
    <row r="114" spans="2:9" x14ac:dyDescent="0.2">
      <c r="B114" s="57" t="s">
        <v>143</v>
      </c>
      <c r="C114" s="55">
        <v>28000</v>
      </c>
      <c r="E114" s="53"/>
      <c r="F114" s="53"/>
      <c r="G114" s="53">
        <f t="shared" si="11"/>
        <v>28000</v>
      </c>
      <c r="H114" s="53"/>
      <c r="I114" s="53"/>
    </row>
    <row r="115" spans="2:9" x14ac:dyDescent="0.2">
      <c r="B115" s="57" t="s">
        <v>144</v>
      </c>
      <c r="C115" s="55">
        <v>5200</v>
      </c>
      <c r="E115" s="53"/>
      <c r="F115" s="53"/>
      <c r="G115" s="53">
        <f t="shared" si="11"/>
        <v>5200</v>
      </c>
      <c r="H115" s="53"/>
      <c r="I115" s="53"/>
    </row>
    <row r="116" spans="2:9" x14ac:dyDescent="0.2">
      <c r="B116" s="57" t="s">
        <v>145</v>
      </c>
      <c r="C116" s="55">
        <v>2900</v>
      </c>
      <c r="E116" s="53"/>
      <c r="F116" s="53"/>
      <c r="G116" s="53">
        <f t="shared" si="11"/>
        <v>2900</v>
      </c>
      <c r="H116" s="53"/>
      <c r="I116" s="53"/>
    </row>
    <row r="117" spans="2:9" x14ac:dyDescent="0.2">
      <c r="B117" s="57" t="s">
        <v>146</v>
      </c>
      <c r="C117" s="55">
        <v>3350</v>
      </c>
      <c r="E117" s="53"/>
      <c r="F117" s="53"/>
      <c r="G117" s="53">
        <f t="shared" si="11"/>
        <v>3350</v>
      </c>
      <c r="H117" s="53"/>
      <c r="I117" s="53"/>
    </row>
    <row r="118" spans="2:9" x14ac:dyDescent="0.2">
      <c r="B118" s="57" t="s">
        <v>147</v>
      </c>
      <c r="C118" s="55">
        <v>30895.07</v>
      </c>
      <c r="E118" s="53"/>
      <c r="F118" s="53"/>
      <c r="G118" s="53">
        <f t="shared" si="11"/>
        <v>30895.07</v>
      </c>
      <c r="H118" s="53"/>
      <c r="I118" s="53"/>
    </row>
    <row r="119" spans="2:9" x14ac:dyDescent="0.2">
      <c r="B119" s="57" t="s">
        <v>148</v>
      </c>
      <c r="C119" s="55">
        <v>97583</v>
      </c>
      <c r="E119" s="53"/>
      <c r="F119" s="53"/>
      <c r="G119" s="53">
        <f t="shared" si="11"/>
        <v>97583</v>
      </c>
      <c r="H119" s="53"/>
      <c r="I119" s="53"/>
    </row>
    <row r="120" spans="2:9" x14ac:dyDescent="0.2">
      <c r="B120" s="127" t="s">
        <v>149</v>
      </c>
      <c r="C120" s="126">
        <v>1390670</v>
      </c>
      <c r="E120" s="128"/>
      <c r="F120" s="128"/>
      <c r="G120" s="128">
        <f t="shared" si="11"/>
        <v>1390670</v>
      </c>
      <c r="H120" s="128"/>
      <c r="I120" s="128">
        <f>+C120</f>
        <v>1390670</v>
      </c>
    </row>
    <row r="121" spans="2:9" x14ac:dyDescent="0.2">
      <c r="B121" s="57" t="s">
        <v>150</v>
      </c>
      <c r="C121" s="55">
        <v>4290</v>
      </c>
      <c r="E121" s="53"/>
      <c r="F121" s="53"/>
      <c r="G121" s="53">
        <f t="shared" si="11"/>
        <v>4290</v>
      </c>
      <c r="H121" s="53"/>
      <c r="I121" s="53"/>
    </row>
    <row r="122" spans="2:9" x14ac:dyDescent="0.2">
      <c r="B122" s="127" t="s">
        <v>151</v>
      </c>
      <c r="C122" s="126">
        <v>226129.79</v>
      </c>
      <c r="E122" s="128"/>
      <c r="F122" s="128"/>
      <c r="G122" s="128">
        <f t="shared" si="11"/>
        <v>226129.79</v>
      </c>
      <c r="H122" s="128"/>
      <c r="I122" s="128">
        <f>+C122</f>
        <v>226129.79</v>
      </c>
    </row>
    <row r="123" spans="2:9" x14ac:dyDescent="0.2">
      <c r="B123" s="57" t="s">
        <v>152</v>
      </c>
      <c r="C123" s="55"/>
      <c r="E123" s="53"/>
      <c r="F123" s="53"/>
      <c r="G123" s="53"/>
      <c r="H123" s="53"/>
      <c r="I123" s="53"/>
    </row>
    <row r="124" spans="2:9" x14ac:dyDescent="0.2">
      <c r="B124" s="57" t="s">
        <v>153</v>
      </c>
      <c r="C124" s="55">
        <v>109000</v>
      </c>
      <c r="E124" s="53"/>
      <c r="F124" s="53"/>
      <c r="G124" s="53">
        <f t="shared" si="11"/>
        <v>109000</v>
      </c>
      <c r="H124" s="53"/>
      <c r="I124" s="53"/>
    </row>
    <row r="125" spans="2:9" x14ac:dyDescent="0.2">
      <c r="B125" s="57" t="s">
        <v>154</v>
      </c>
      <c r="C125" s="55">
        <v>3652</v>
      </c>
      <c r="E125" s="53"/>
      <c r="F125" s="53"/>
      <c r="G125" s="53">
        <f t="shared" si="11"/>
        <v>3652</v>
      </c>
      <c r="H125" s="53"/>
      <c r="I125" s="53"/>
    </row>
    <row r="126" spans="2:9" x14ac:dyDescent="0.2">
      <c r="B126" s="57" t="s">
        <v>155</v>
      </c>
      <c r="C126" s="55">
        <v>152506</v>
      </c>
      <c r="E126" s="53"/>
      <c r="F126" s="53"/>
      <c r="G126" s="53">
        <f t="shared" si="11"/>
        <v>152506</v>
      </c>
      <c r="H126" s="53"/>
      <c r="I126" s="53"/>
    </row>
    <row r="127" spans="2:9" x14ac:dyDescent="0.2">
      <c r="B127" s="57" t="s">
        <v>156</v>
      </c>
      <c r="C127" s="55"/>
      <c r="E127" s="53"/>
      <c r="F127" s="53"/>
      <c r="G127" s="53"/>
      <c r="H127" s="53"/>
      <c r="I127" s="53"/>
    </row>
    <row r="128" spans="2:9" x14ac:dyDescent="0.2">
      <c r="B128" s="130" t="s">
        <v>157</v>
      </c>
      <c r="C128" s="131">
        <v>233984</v>
      </c>
      <c r="E128" s="133"/>
      <c r="F128" s="133"/>
      <c r="G128" s="133">
        <f>+C128</f>
        <v>233984</v>
      </c>
      <c r="H128" s="133">
        <f>+C128</f>
        <v>233984</v>
      </c>
      <c r="I128" s="133"/>
    </row>
    <row r="129" spans="2:11" x14ac:dyDescent="0.2">
      <c r="B129" s="57" t="s">
        <v>158</v>
      </c>
      <c r="C129" s="55">
        <v>957557</v>
      </c>
      <c r="E129" s="53"/>
      <c r="F129" s="53"/>
      <c r="G129" s="53">
        <f t="shared" ref="G129:G130" si="12">+C129</f>
        <v>957557</v>
      </c>
      <c r="H129" s="53"/>
      <c r="I129" s="53"/>
    </row>
    <row r="130" spans="2:11" x14ac:dyDescent="0.2">
      <c r="B130" s="57" t="s">
        <v>159</v>
      </c>
      <c r="C130" s="55">
        <v>4026769.15</v>
      </c>
      <c r="E130" s="53"/>
      <c r="F130" s="53"/>
      <c r="G130" s="53">
        <f t="shared" si="12"/>
        <v>4026769.15</v>
      </c>
      <c r="H130" s="53"/>
      <c r="I130" s="53"/>
    </row>
    <row r="131" spans="2:11" x14ac:dyDescent="0.2">
      <c r="B131" s="57" t="s">
        <v>160</v>
      </c>
      <c r="C131" s="55"/>
      <c r="E131" s="53"/>
      <c r="F131" s="53"/>
      <c r="G131" s="53"/>
      <c r="H131" s="53"/>
      <c r="I131" s="53"/>
    </row>
    <row r="132" spans="2:11" x14ac:dyDescent="0.2">
      <c r="B132" s="57" t="s">
        <v>161</v>
      </c>
      <c r="C132" s="55"/>
      <c r="E132" s="53"/>
      <c r="F132" s="53"/>
      <c r="G132" s="53"/>
      <c r="H132" s="53"/>
      <c r="I132" s="53"/>
    </row>
    <row r="133" spans="2:11" x14ac:dyDescent="0.2">
      <c r="B133" s="54" t="s">
        <v>162</v>
      </c>
      <c r="C133" s="55"/>
      <c r="E133" s="53"/>
      <c r="F133" s="53"/>
      <c r="G133" s="53"/>
      <c r="H133" s="53"/>
      <c r="I133" s="53"/>
    </row>
    <row r="134" spans="2:11" x14ac:dyDescent="0.2">
      <c r="B134" s="54" t="s">
        <v>163</v>
      </c>
      <c r="C134" s="55">
        <v>1949.15</v>
      </c>
      <c r="E134" s="53"/>
      <c r="F134" s="53"/>
      <c r="G134" s="53">
        <f>+C134</f>
        <v>1949.15</v>
      </c>
      <c r="H134" s="53"/>
      <c r="I134" s="53"/>
    </row>
    <row r="135" spans="2:11" x14ac:dyDescent="0.2">
      <c r="B135" s="56"/>
      <c r="C135" s="55"/>
      <c r="E135" s="53"/>
      <c r="F135" s="53"/>
      <c r="G135" s="53"/>
      <c r="H135" s="53"/>
      <c r="I135" s="53"/>
    </row>
    <row r="136" spans="2:11" s="22" customFormat="1" x14ac:dyDescent="0.2">
      <c r="B136" s="135" t="s">
        <v>8</v>
      </c>
      <c r="C136" s="136">
        <f>C104+C105+C106+C107+C108+C111+C112+C113+C114+C115+C116+C117+C118+C119+C120+C121+C122+C124+C125+C126+C128+C129+C130-C134</f>
        <v>9805255.8699999992</v>
      </c>
      <c r="D136" s="36"/>
      <c r="E136" s="137"/>
      <c r="F136" s="137"/>
      <c r="G136" s="137"/>
      <c r="H136" s="137"/>
      <c r="I136" s="137"/>
      <c r="K136" s="36"/>
    </row>
    <row r="137" spans="2:11" x14ac:dyDescent="0.2">
      <c r="B137" s="56" t="s">
        <v>164</v>
      </c>
      <c r="C137" s="53"/>
      <c r="E137" s="53"/>
      <c r="F137" s="53"/>
      <c r="G137" s="53"/>
      <c r="H137" s="53"/>
      <c r="I137" s="53"/>
    </row>
    <row r="138" spans="2:11" s="22" customFormat="1" ht="12.75" thickBot="1" x14ac:dyDescent="0.25">
      <c r="B138" s="17" t="s">
        <v>186</v>
      </c>
      <c r="C138" s="40">
        <f>+C16+C42+C72+C85+C96+C101+C136</f>
        <v>202364987.29000002</v>
      </c>
      <c r="D138" s="21"/>
      <c r="E138" s="40">
        <f t="shared" ref="E138:F138" si="13">SUM(E4:E133)-E134</f>
        <v>0</v>
      </c>
      <c r="F138" s="40">
        <f t="shared" si="13"/>
        <v>0</v>
      </c>
      <c r="G138" s="40">
        <f>SUM(G4:G133)-G134</f>
        <v>118978332.28999999</v>
      </c>
      <c r="H138" s="40">
        <f t="shared" ref="H138:I138" si="14">SUM(H4:H133)-H134</f>
        <v>11848448.030000001</v>
      </c>
      <c r="I138" s="40">
        <f t="shared" si="14"/>
        <v>38657833.809999995</v>
      </c>
      <c r="K138" s="36"/>
    </row>
    <row r="139" spans="2:11" ht="12.75" thickTop="1" x14ac:dyDescent="0.2">
      <c r="C139" s="44"/>
      <c r="D139" s="23"/>
    </row>
    <row r="140" spans="2:11" x14ac:dyDescent="0.2">
      <c r="B140" s="145" t="s">
        <v>323</v>
      </c>
      <c r="C140" s="145"/>
      <c r="D140" s="23"/>
      <c r="E140" s="146" t="s">
        <v>184</v>
      </c>
      <c r="F140" s="146"/>
      <c r="G140" s="146"/>
      <c r="H140" s="146"/>
      <c r="I140" s="146"/>
    </row>
    <row r="141" spans="2:11" ht="96" x14ac:dyDescent="0.2">
      <c r="B141" s="3" t="s">
        <v>2</v>
      </c>
      <c r="C141" s="4" t="s">
        <v>3</v>
      </c>
      <c r="D141" s="23"/>
      <c r="E141" s="51" t="s">
        <v>179</v>
      </c>
      <c r="F141" s="51" t="s">
        <v>180</v>
      </c>
      <c r="G141" s="51" t="s">
        <v>181</v>
      </c>
      <c r="H141" s="52" t="s">
        <v>182</v>
      </c>
      <c r="I141" s="52" t="s">
        <v>183</v>
      </c>
    </row>
    <row r="142" spans="2:11" x14ac:dyDescent="0.2">
      <c r="B142" s="81" t="s">
        <v>205</v>
      </c>
      <c r="C142" s="55">
        <v>0</v>
      </c>
      <c r="D142" s="23"/>
      <c r="E142" s="53"/>
      <c r="F142" s="53">
        <f>+C142</f>
        <v>0</v>
      </c>
      <c r="G142" s="53"/>
      <c r="H142" s="53"/>
      <c r="I142" s="53"/>
    </row>
    <row r="143" spans="2:11" x14ac:dyDescent="0.2">
      <c r="B143" s="81" t="s">
        <v>206</v>
      </c>
      <c r="C143" s="55">
        <v>0</v>
      </c>
      <c r="D143" s="23"/>
      <c r="E143" s="53"/>
      <c r="F143" s="53">
        <f t="shared" ref="F143:F206" si="15">+C143</f>
        <v>0</v>
      </c>
      <c r="G143" s="53"/>
      <c r="H143" s="53"/>
      <c r="I143" s="53"/>
    </row>
    <row r="144" spans="2:11" x14ac:dyDescent="0.2">
      <c r="B144" s="81" t="s">
        <v>207</v>
      </c>
      <c r="C144" s="55">
        <v>248000</v>
      </c>
      <c r="D144" s="23"/>
      <c r="E144" s="53"/>
      <c r="F144" s="53">
        <f t="shared" si="15"/>
        <v>248000</v>
      </c>
      <c r="G144" s="53"/>
      <c r="H144" s="53"/>
      <c r="I144" s="53"/>
    </row>
    <row r="145" spans="2:9" x14ac:dyDescent="0.2">
      <c r="B145" s="81" t="s">
        <v>208</v>
      </c>
      <c r="C145" s="55">
        <v>0</v>
      </c>
      <c r="D145" s="23"/>
      <c r="E145" s="53"/>
      <c r="F145" s="53">
        <f t="shared" si="15"/>
        <v>0</v>
      </c>
      <c r="G145" s="53"/>
      <c r="H145" s="53"/>
      <c r="I145" s="53"/>
    </row>
    <row r="146" spans="2:9" x14ac:dyDescent="0.2">
      <c r="B146" s="81" t="s">
        <v>209</v>
      </c>
      <c r="C146" s="55">
        <v>96500</v>
      </c>
      <c r="D146" s="23"/>
      <c r="E146" s="53"/>
      <c r="F146" s="53">
        <f t="shared" si="15"/>
        <v>96500</v>
      </c>
      <c r="G146" s="53"/>
      <c r="H146" s="53"/>
      <c r="I146" s="53"/>
    </row>
    <row r="147" spans="2:9" x14ac:dyDescent="0.2">
      <c r="B147" s="87" t="s">
        <v>210</v>
      </c>
      <c r="C147" s="55">
        <v>0</v>
      </c>
      <c r="D147" s="23"/>
      <c r="E147" s="53"/>
      <c r="F147" s="53">
        <f t="shared" si="15"/>
        <v>0</v>
      </c>
      <c r="G147" s="53"/>
      <c r="H147" s="53"/>
      <c r="I147" s="53"/>
    </row>
    <row r="148" spans="2:9" x14ac:dyDescent="0.2">
      <c r="B148" s="81" t="s">
        <v>211</v>
      </c>
      <c r="C148" s="55">
        <v>3318901.2300000004</v>
      </c>
      <c r="D148" s="23"/>
      <c r="E148" s="53"/>
      <c r="F148" s="53">
        <f t="shared" si="15"/>
        <v>3318901.2300000004</v>
      </c>
      <c r="G148" s="53"/>
      <c r="H148" s="53"/>
      <c r="I148" s="53"/>
    </row>
    <row r="149" spans="2:9" x14ac:dyDescent="0.2">
      <c r="B149" s="81" t="s">
        <v>212</v>
      </c>
      <c r="C149" s="55">
        <v>0</v>
      </c>
      <c r="D149" s="23"/>
      <c r="E149" s="53"/>
      <c r="F149" s="53">
        <f t="shared" si="15"/>
        <v>0</v>
      </c>
      <c r="G149" s="53"/>
      <c r="H149" s="53"/>
      <c r="I149" s="53"/>
    </row>
    <row r="150" spans="2:9" x14ac:dyDescent="0.2">
      <c r="B150" s="81" t="s">
        <v>213</v>
      </c>
      <c r="C150" s="55">
        <v>27000</v>
      </c>
      <c r="D150" s="23"/>
      <c r="E150" s="53"/>
      <c r="F150" s="53">
        <f t="shared" si="15"/>
        <v>27000</v>
      </c>
      <c r="G150" s="53"/>
      <c r="H150" s="53"/>
      <c r="I150" s="53"/>
    </row>
    <row r="151" spans="2:9" x14ac:dyDescent="0.2">
      <c r="B151" s="81" t="s">
        <v>214</v>
      </c>
      <c r="C151" s="55">
        <v>46081</v>
      </c>
      <c r="D151" s="23"/>
      <c r="E151" s="53"/>
      <c r="F151" s="53">
        <f t="shared" si="15"/>
        <v>46081</v>
      </c>
      <c r="G151" s="53"/>
      <c r="H151" s="53"/>
      <c r="I151" s="53"/>
    </row>
    <row r="152" spans="2:9" x14ac:dyDescent="0.2">
      <c r="B152" s="81" t="s">
        <v>215</v>
      </c>
      <c r="C152" s="55">
        <v>352260</v>
      </c>
      <c r="D152" s="23"/>
      <c r="E152" s="53"/>
      <c r="F152" s="53">
        <f t="shared" si="15"/>
        <v>352260</v>
      </c>
      <c r="G152" s="53"/>
      <c r="H152" s="53"/>
      <c r="I152" s="53"/>
    </row>
    <row r="153" spans="2:9" x14ac:dyDescent="0.2">
      <c r="B153" s="81" t="s">
        <v>216</v>
      </c>
      <c r="C153" s="55">
        <v>28089431.480000004</v>
      </c>
      <c r="D153" s="23"/>
      <c r="E153" s="53"/>
      <c r="F153" s="53">
        <f t="shared" si="15"/>
        <v>28089431.480000004</v>
      </c>
      <c r="G153" s="53"/>
      <c r="H153" s="53"/>
      <c r="I153" s="53"/>
    </row>
    <row r="154" spans="2:9" x14ac:dyDescent="0.2">
      <c r="B154" s="81" t="s">
        <v>217</v>
      </c>
      <c r="C154" s="55">
        <v>38109</v>
      </c>
      <c r="D154" s="23"/>
      <c r="E154" s="53"/>
      <c r="F154" s="53">
        <f t="shared" si="15"/>
        <v>38109</v>
      </c>
      <c r="G154" s="53"/>
      <c r="H154" s="53"/>
      <c r="I154" s="53"/>
    </row>
    <row r="155" spans="2:9" x14ac:dyDescent="0.2">
      <c r="B155" s="81" t="s">
        <v>218</v>
      </c>
      <c r="C155" s="55">
        <v>0</v>
      </c>
      <c r="D155" s="23"/>
      <c r="E155" s="53"/>
      <c r="F155" s="53">
        <f t="shared" si="15"/>
        <v>0</v>
      </c>
      <c r="G155" s="53"/>
      <c r="H155" s="53"/>
      <c r="I155" s="53"/>
    </row>
    <row r="156" spans="2:9" x14ac:dyDescent="0.2">
      <c r="B156" s="87" t="s">
        <v>219</v>
      </c>
      <c r="C156" s="55">
        <v>0</v>
      </c>
      <c r="D156" s="23"/>
      <c r="E156" s="53"/>
      <c r="F156" s="53">
        <f t="shared" si="15"/>
        <v>0</v>
      </c>
      <c r="G156" s="53"/>
      <c r="H156" s="53"/>
      <c r="I156" s="53"/>
    </row>
    <row r="157" spans="2:9" x14ac:dyDescent="0.2">
      <c r="B157" s="81" t="s">
        <v>220</v>
      </c>
      <c r="C157" s="55">
        <v>3052212.6399999997</v>
      </c>
      <c r="D157" s="23"/>
      <c r="E157" s="53"/>
      <c r="F157" s="53">
        <f t="shared" si="15"/>
        <v>3052212.6399999997</v>
      </c>
      <c r="G157" s="53"/>
      <c r="H157" s="53"/>
      <c r="I157" s="53"/>
    </row>
    <row r="158" spans="2:9" x14ac:dyDescent="0.2">
      <c r="B158" s="81" t="s">
        <v>221</v>
      </c>
      <c r="C158" s="55">
        <v>709098.21</v>
      </c>
      <c r="D158" s="23"/>
      <c r="E158" s="53"/>
      <c r="F158" s="53">
        <f t="shared" si="15"/>
        <v>709098.21</v>
      </c>
      <c r="G158" s="53"/>
      <c r="H158" s="53"/>
      <c r="I158" s="53"/>
    </row>
    <row r="159" spans="2:9" x14ac:dyDescent="0.2">
      <c r="B159" s="81" t="s">
        <v>222</v>
      </c>
      <c r="C159" s="55">
        <v>4148</v>
      </c>
      <c r="D159" s="23"/>
      <c r="E159" s="53"/>
      <c r="F159" s="53">
        <f t="shared" si="15"/>
        <v>4148</v>
      </c>
      <c r="G159" s="53"/>
      <c r="H159" s="53"/>
      <c r="I159" s="53"/>
    </row>
    <row r="160" spans="2:9" x14ac:dyDescent="0.2">
      <c r="B160" s="81" t="s">
        <v>223</v>
      </c>
      <c r="C160" s="55">
        <v>102070</v>
      </c>
      <c r="D160" s="23"/>
      <c r="E160" s="53"/>
      <c r="F160" s="53">
        <f t="shared" si="15"/>
        <v>102070</v>
      </c>
      <c r="G160" s="53"/>
      <c r="H160" s="53"/>
      <c r="I160" s="53"/>
    </row>
    <row r="161" spans="2:9" x14ac:dyDescent="0.2">
      <c r="B161" s="81" t="s">
        <v>224</v>
      </c>
      <c r="C161" s="55">
        <v>398573</v>
      </c>
      <c r="D161" s="23"/>
      <c r="E161" s="53"/>
      <c r="F161" s="53">
        <f t="shared" si="15"/>
        <v>398573</v>
      </c>
      <c r="G161" s="53"/>
      <c r="H161" s="53"/>
      <c r="I161" s="53"/>
    </row>
    <row r="162" spans="2:9" x14ac:dyDescent="0.2">
      <c r="B162" s="81" t="s">
        <v>225</v>
      </c>
      <c r="C162" s="55">
        <v>0</v>
      </c>
      <c r="D162" s="23"/>
      <c r="E162" s="53"/>
      <c r="F162" s="53">
        <f t="shared" si="15"/>
        <v>0</v>
      </c>
      <c r="G162" s="53"/>
      <c r="H162" s="53"/>
      <c r="I162" s="53"/>
    </row>
    <row r="163" spans="2:9" x14ac:dyDescent="0.2">
      <c r="B163" s="81" t="s">
        <v>226</v>
      </c>
      <c r="C163" s="55">
        <v>0</v>
      </c>
      <c r="D163" s="23"/>
      <c r="E163" s="53"/>
      <c r="F163" s="53">
        <f t="shared" si="15"/>
        <v>0</v>
      </c>
      <c r="G163" s="53"/>
      <c r="H163" s="53"/>
      <c r="I163" s="53"/>
    </row>
    <row r="164" spans="2:9" x14ac:dyDescent="0.2">
      <c r="B164" s="81" t="s">
        <v>227</v>
      </c>
      <c r="C164" s="55">
        <v>0</v>
      </c>
      <c r="D164" s="23"/>
      <c r="E164" s="53"/>
      <c r="F164" s="53">
        <f t="shared" si="15"/>
        <v>0</v>
      </c>
      <c r="G164" s="53"/>
      <c r="H164" s="53"/>
      <c r="I164" s="53"/>
    </row>
    <row r="165" spans="2:9" x14ac:dyDescent="0.2">
      <c r="B165" s="81" t="s">
        <v>228</v>
      </c>
      <c r="C165" s="55">
        <v>0</v>
      </c>
      <c r="D165" s="23"/>
      <c r="E165" s="53"/>
      <c r="F165" s="53">
        <f t="shared" si="15"/>
        <v>0</v>
      </c>
      <c r="G165" s="53"/>
      <c r="H165" s="53"/>
      <c r="I165" s="53"/>
    </row>
    <row r="166" spans="2:9" x14ac:dyDescent="0.2">
      <c r="B166" s="81" t="s">
        <v>229</v>
      </c>
      <c r="C166" s="55">
        <v>99240</v>
      </c>
      <c r="D166" s="23"/>
      <c r="E166" s="53"/>
      <c r="F166" s="53">
        <f t="shared" si="15"/>
        <v>99240</v>
      </c>
      <c r="G166" s="53"/>
      <c r="H166" s="53"/>
      <c r="I166" s="53"/>
    </row>
    <row r="167" spans="2:9" x14ac:dyDescent="0.2">
      <c r="B167" s="81" t="s">
        <v>230</v>
      </c>
      <c r="C167" s="55">
        <v>1212651.21</v>
      </c>
      <c r="D167" s="23"/>
      <c r="E167" s="53"/>
      <c r="F167" s="53">
        <f t="shared" si="15"/>
        <v>1212651.21</v>
      </c>
      <c r="G167" s="53"/>
      <c r="H167" s="53"/>
      <c r="I167" s="53"/>
    </row>
    <row r="168" spans="2:9" x14ac:dyDescent="0.2">
      <c r="B168" s="81" t="s">
        <v>231</v>
      </c>
      <c r="C168" s="55">
        <v>0</v>
      </c>
      <c r="D168" s="23"/>
      <c r="E168" s="53"/>
      <c r="F168" s="53">
        <f t="shared" si="15"/>
        <v>0</v>
      </c>
      <c r="G168" s="53"/>
      <c r="H168" s="53"/>
      <c r="I168" s="53"/>
    </row>
    <row r="169" spans="2:9" x14ac:dyDescent="0.2">
      <c r="B169" s="81" t="s">
        <v>232</v>
      </c>
      <c r="C169" s="55">
        <v>0</v>
      </c>
      <c r="D169" s="23"/>
      <c r="E169" s="53"/>
      <c r="F169" s="53">
        <f t="shared" si="15"/>
        <v>0</v>
      </c>
      <c r="G169" s="53"/>
      <c r="H169" s="53"/>
      <c r="I169" s="53"/>
    </row>
    <row r="170" spans="2:9" x14ac:dyDescent="0.2">
      <c r="B170" s="81" t="s">
        <v>233</v>
      </c>
      <c r="C170" s="55">
        <v>0</v>
      </c>
      <c r="D170" s="23"/>
      <c r="E170" s="53"/>
      <c r="F170" s="53">
        <f t="shared" si="15"/>
        <v>0</v>
      </c>
      <c r="G170" s="53"/>
      <c r="H170" s="53"/>
      <c r="I170" s="53"/>
    </row>
    <row r="171" spans="2:9" x14ac:dyDescent="0.2">
      <c r="B171" s="81" t="s">
        <v>234</v>
      </c>
      <c r="C171" s="55">
        <v>0</v>
      </c>
      <c r="D171" s="23"/>
      <c r="E171" s="53"/>
      <c r="F171" s="53">
        <f t="shared" si="15"/>
        <v>0</v>
      </c>
      <c r="G171" s="53"/>
      <c r="H171" s="53"/>
      <c r="I171" s="53"/>
    </row>
    <row r="172" spans="2:9" x14ac:dyDescent="0.2">
      <c r="B172" s="81" t="s">
        <v>235</v>
      </c>
      <c r="C172" s="55">
        <v>4391849.2699999996</v>
      </c>
      <c r="D172" s="23"/>
      <c r="E172" s="53"/>
      <c r="F172" s="53">
        <f t="shared" si="15"/>
        <v>4391849.2699999996</v>
      </c>
      <c r="G172" s="53"/>
      <c r="H172" s="53"/>
      <c r="I172" s="53"/>
    </row>
    <row r="173" spans="2:9" x14ac:dyDescent="0.2">
      <c r="B173" s="81" t="s">
        <v>236</v>
      </c>
      <c r="C173" s="55">
        <v>0</v>
      </c>
      <c r="D173" s="23"/>
      <c r="E173" s="53"/>
      <c r="F173" s="53">
        <f t="shared" si="15"/>
        <v>0</v>
      </c>
      <c r="G173" s="53"/>
      <c r="H173" s="53"/>
      <c r="I173" s="53"/>
    </row>
    <row r="174" spans="2:9" x14ac:dyDescent="0.2">
      <c r="B174" s="81" t="s">
        <v>237</v>
      </c>
      <c r="C174" s="55">
        <v>0</v>
      </c>
      <c r="D174" s="23"/>
      <c r="E174" s="53"/>
      <c r="F174" s="53">
        <f t="shared" si="15"/>
        <v>0</v>
      </c>
      <c r="G174" s="53"/>
      <c r="H174" s="53"/>
      <c r="I174" s="53"/>
    </row>
    <row r="175" spans="2:9" x14ac:dyDescent="0.2">
      <c r="B175" s="81" t="s">
        <v>238</v>
      </c>
      <c r="C175" s="55">
        <v>0</v>
      </c>
      <c r="D175" s="23"/>
      <c r="E175" s="53"/>
      <c r="F175" s="53">
        <f t="shared" si="15"/>
        <v>0</v>
      </c>
      <c r="G175" s="53"/>
      <c r="H175" s="53"/>
      <c r="I175" s="53"/>
    </row>
    <row r="176" spans="2:9" x14ac:dyDescent="0.2">
      <c r="B176" s="81" t="s">
        <v>239</v>
      </c>
      <c r="C176" s="55">
        <v>0</v>
      </c>
      <c r="D176" s="23"/>
      <c r="E176" s="53"/>
      <c r="F176" s="53">
        <f t="shared" si="15"/>
        <v>0</v>
      </c>
      <c r="G176" s="53"/>
      <c r="H176" s="53"/>
      <c r="I176" s="53"/>
    </row>
    <row r="177" spans="2:9" x14ac:dyDescent="0.2">
      <c r="B177" s="81" t="s">
        <v>240</v>
      </c>
      <c r="C177" s="55">
        <v>8968</v>
      </c>
      <c r="D177" s="23"/>
      <c r="E177" s="53"/>
      <c r="F177" s="53">
        <f t="shared" si="15"/>
        <v>8968</v>
      </c>
      <c r="G177" s="53"/>
      <c r="H177" s="53"/>
      <c r="I177" s="53"/>
    </row>
    <row r="178" spans="2:9" x14ac:dyDescent="0.2">
      <c r="B178" s="81" t="s">
        <v>241</v>
      </c>
      <c r="C178" s="55">
        <v>0</v>
      </c>
      <c r="D178" s="23"/>
      <c r="E178" s="53"/>
      <c r="F178" s="53">
        <f t="shared" si="15"/>
        <v>0</v>
      </c>
      <c r="G178" s="53"/>
      <c r="H178" s="53"/>
      <c r="I178" s="53"/>
    </row>
    <row r="179" spans="2:9" x14ac:dyDescent="0.2">
      <c r="B179" s="81" t="s">
        <v>242</v>
      </c>
      <c r="C179" s="55">
        <v>76111</v>
      </c>
      <c r="D179" s="23"/>
      <c r="E179" s="53"/>
      <c r="F179" s="53">
        <f t="shared" si="15"/>
        <v>76111</v>
      </c>
      <c r="G179" s="53"/>
      <c r="H179" s="53"/>
      <c r="I179" s="53"/>
    </row>
    <row r="180" spans="2:9" x14ac:dyDescent="0.2">
      <c r="B180" s="81" t="s">
        <v>243</v>
      </c>
      <c r="C180" s="55">
        <v>40499.96</v>
      </c>
      <c r="D180" s="23"/>
      <c r="E180" s="53"/>
      <c r="F180" s="53">
        <f t="shared" si="15"/>
        <v>40499.96</v>
      </c>
      <c r="G180" s="53"/>
      <c r="H180" s="53"/>
      <c r="I180" s="53"/>
    </row>
    <row r="181" spans="2:9" x14ac:dyDescent="0.2">
      <c r="B181" s="81" t="s">
        <v>244</v>
      </c>
      <c r="C181" s="55">
        <v>2163896.58</v>
      </c>
      <c r="D181" s="23"/>
      <c r="E181" s="53"/>
      <c r="F181" s="53">
        <f t="shared" si="15"/>
        <v>2163896.58</v>
      </c>
      <c r="G181" s="53"/>
      <c r="H181" s="53"/>
      <c r="I181" s="53"/>
    </row>
    <row r="182" spans="2:9" x14ac:dyDescent="0.2">
      <c r="B182" s="81" t="s">
        <v>245</v>
      </c>
      <c r="C182" s="55">
        <v>510880.93</v>
      </c>
      <c r="D182" s="23"/>
      <c r="E182" s="53"/>
      <c r="F182" s="53">
        <f t="shared" si="15"/>
        <v>510880.93</v>
      </c>
      <c r="G182" s="53"/>
      <c r="H182" s="53"/>
      <c r="I182" s="53"/>
    </row>
    <row r="183" spans="2:9" x14ac:dyDescent="0.2">
      <c r="B183" s="81" t="s">
        <v>246</v>
      </c>
      <c r="C183" s="55">
        <v>0</v>
      </c>
      <c r="D183" s="23"/>
      <c r="E183" s="53"/>
      <c r="F183" s="53">
        <f t="shared" si="15"/>
        <v>0</v>
      </c>
      <c r="G183" s="53"/>
      <c r="H183" s="53"/>
      <c r="I183" s="53"/>
    </row>
    <row r="184" spans="2:9" x14ac:dyDescent="0.2">
      <c r="B184" s="81" t="s">
        <v>247</v>
      </c>
      <c r="C184" s="55">
        <v>0</v>
      </c>
      <c r="D184" s="23"/>
      <c r="E184" s="53"/>
      <c r="F184" s="53">
        <f t="shared" si="15"/>
        <v>0</v>
      </c>
      <c r="G184" s="53"/>
      <c r="H184" s="53"/>
      <c r="I184" s="53"/>
    </row>
    <row r="185" spans="2:9" x14ac:dyDescent="0.2">
      <c r="B185" s="81" t="s">
        <v>248</v>
      </c>
      <c r="C185" s="55">
        <v>1230699</v>
      </c>
      <c r="D185" s="23"/>
      <c r="E185" s="53"/>
      <c r="F185" s="53">
        <f t="shared" si="15"/>
        <v>1230699</v>
      </c>
      <c r="G185" s="53"/>
      <c r="H185" s="53"/>
      <c r="I185" s="53"/>
    </row>
    <row r="186" spans="2:9" x14ac:dyDescent="0.2">
      <c r="B186" s="81" t="s">
        <v>249</v>
      </c>
      <c r="C186" s="55">
        <v>474295</v>
      </c>
      <c r="D186" s="23"/>
      <c r="E186" s="53"/>
      <c r="F186" s="53">
        <f t="shared" si="15"/>
        <v>474295</v>
      </c>
      <c r="G186" s="53"/>
      <c r="H186" s="53"/>
      <c r="I186" s="53"/>
    </row>
    <row r="187" spans="2:9" x14ac:dyDescent="0.2">
      <c r="B187" s="81" t="s">
        <v>250</v>
      </c>
      <c r="C187" s="55">
        <v>0</v>
      </c>
      <c r="D187" s="23"/>
      <c r="E187" s="53"/>
      <c r="F187" s="53">
        <f t="shared" si="15"/>
        <v>0</v>
      </c>
      <c r="G187" s="53"/>
      <c r="H187" s="53"/>
      <c r="I187" s="53"/>
    </row>
    <row r="188" spans="2:9" x14ac:dyDescent="0.2">
      <c r="B188" s="81" t="s">
        <v>251</v>
      </c>
      <c r="C188" s="55">
        <v>0</v>
      </c>
      <c r="D188" s="23"/>
      <c r="E188" s="53"/>
      <c r="F188" s="53">
        <f t="shared" si="15"/>
        <v>0</v>
      </c>
      <c r="G188" s="53"/>
      <c r="H188" s="53"/>
      <c r="I188" s="53"/>
    </row>
    <row r="189" spans="2:9" x14ac:dyDescent="0.2">
      <c r="B189" s="81" t="s">
        <v>252</v>
      </c>
      <c r="C189" s="55">
        <v>0</v>
      </c>
      <c r="D189" s="23"/>
      <c r="E189" s="53"/>
      <c r="F189" s="53">
        <f t="shared" si="15"/>
        <v>0</v>
      </c>
      <c r="G189" s="53"/>
      <c r="H189" s="53"/>
      <c r="I189" s="53"/>
    </row>
    <row r="190" spans="2:9" x14ac:dyDescent="0.2">
      <c r="B190" s="81" t="s">
        <v>253</v>
      </c>
      <c r="C190" s="55">
        <v>0</v>
      </c>
      <c r="D190" s="23"/>
      <c r="E190" s="53"/>
      <c r="F190" s="53">
        <f t="shared" si="15"/>
        <v>0</v>
      </c>
      <c r="G190" s="53"/>
      <c r="H190" s="53"/>
      <c r="I190" s="53"/>
    </row>
    <row r="191" spans="2:9" x14ac:dyDescent="0.2">
      <c r="B191" s="81" t="s">
        <v>254</v>
      </c>
      <c r="C191" s="55">
        <v>0</v>
      </c>
      <c r="D191" s="23"/>
      <c r="E191" s="53"/>
      <c r="F191" s="53">
        <f t="shared" si="15"/>
        <v>0</v>
      </c>
      <c r="G191" s="53"/>
      <c r="H191" s="53"/>
      <c r="I191" s="53"/>
    </row>
    <row r="192" spans="2:9" x14ac:dyDescent="0.2">
      <c r="B192" s="81" t="s">
        <v>255</v>
      </c>
      <c r="C192" s="55">
        <v>0</v>
      </c>
      <c r="D192" s="23"/>
      <c r="E192" s="53"/>
      <c r="F192" s="53">
        <f t="shared" si="15"/>
        <v>0</v>
      </c>
      <c r="G192" s="53"/>
      <c r="H192" s="53"/>
      <c r="I192" s="53"/>
    </row>
    <row r="193" spans="2:9" x14ac:dyDescent="0.2">
      <c r="B193" s="81" t="s">
        <v>256</v>
      </c>
      <c r="C193" s="55">
        <v>0</v>
      </c>
      <c r="D193" s="23"/>
      <c r="E193" s="53"/>
      <c r="F193" s="53">
        <f t="shared" si="15"/>
        <v>0</v>
      </c>
      <c r="G193" s="53"/>
      <c r="H193" s="53"/>
      <c r="I193" s="53"/>
    </row>
    <row r="194" spans="2:9" x14ac:dyDescent="0.2">
      <c r="B194" s="81" t="s">
        <v>257</v>
      </c>
      <c r="C194" s="55">
        <v>0</v>
      </c>
      <c r="D194" s="23"/>
      <c r="E194" s="53"/>
      <c r="F194" s="53">
        <f t="shared" si="15"/>
        <v>0</v>
      </c>
      <c r="G194" s="53"/>
      <c r="H194" s="53"/>
      <c r="I194" s="53"/>
    </row>
    <row r="195" spans="2:9" x14ac:dyDescent="0.2">
      <c r="B195" s="81" t="s">
        <v>258</v>
      </c>
      <c r="C195" s="55">
        <v>0</v>
      </c>
      <c r="D195" s="23"/>
      <c r="E195" s="53"/>
      <c r="F195" s="53">
        <f t="shared" si="15"/>
        <v>0</v>
      </c>
      <c r="G195" s="53"/>
      <c r="H195" s="53"/>
      <c r="I195" s="53"/>
    </row>
    <row r="196" spans="2:9" x14ac:dyDescent="0.2">
      <c r="B196" s="81" t="s">
        <v>259</v>
      </c>
      <c r="C196" s="55">
        <v>0</v>
      </c>
      <c r="D196" s="23"/>
      <c r="E196" s="53"/>
      <c r="F196" s="53">
        <f t="shared" si="15"/>
        <v>0</v>
      </c>
      <c r="G196" s="53"/>
      <c r="H196" s="53"/>
      <c r="I196" s="53"/>
    </row>
    <row r="197" spans="2:9" x14ac:dyDescent="0.2">
      <c r="B197" s="81" t="s">
        <v>260</v>
      </c>
      <c r="C197" s="55">
        <v>0</v>
      </c>
      <c r="D197" s="23"/>
      <c r="E197" s="53"/>
      <c r="F197" s="53">
        <f t="shared" si="15"/>
        <v>0</v>
      </c>
      <c r="G197" s="53"/>
      <c r="H197" s="53"/>
      <c r="I197" s="53"/>
    </row>
    <row r="198" spans="2:9" x14ac:dyDescent="0.2">
      <c r="B198" s="81" t="s">
        <v>261</v>
      </c>
      <c r="C198" s="55">
        <v>74800</v>
      </c>
      <c r="D198" s="23"/>
      <c r="E198" s="53"/>
      <c r="F198" s="53">
        <f t="shared" si="15"/>
        <v>74800</v>
      </c>
      <c r="G198" s="53"/>
      <c r="H198" s="53"/>
      <c r="I198" s="53"/>
    </row>
    <row r="199" spans="2:9" x14ac:dyDescent="0.2">
      <c r="B199" s="81" t="s">
        <v>262</v>
      </c>
      <c r="C199" s="55">
        <v>0</v>
      </c>
      <c r="D199" s="23"/>
      <c r="E199" s="53"/>
      <c r="F199" s="53">
        <f t="shared" si="15"/>
        <v>0</v>
      </c>
      <c r="G199" s="53"/>
      <c r="H199" s="53"/>
      <c r="I199" s="53"/>
    </row>
    <row r="200" spans="2:9" x14ac:dyDescent="0.2">
      <c r="B200" s="81" t="s">
        <v>263</v>
      </c>
      <c r="C200" s="55">
        <v>0</v>
      </c>
      <c r="D200" s="23"/>
      <c r="E200" s="53"/>
      <c r="F200" s="53">
        <f t="shared" si="15"/>
        <v>0</v>
      </c>
      <c r="G200" s="53"/>
      <c r="H200" s="53"/>
      <c r="I200" s="53"/>
    </row>
    <row r="201" spans="2:9" x14ac:dyDescent="0.2">
      <c r="B201" s="81" t="s">
        <v>264</v>
      </c>
      <c r="C201" s="55">
        <v>0</v>
      </c>
      <c r="D201" s="23"/>
      <c r="E201" s="53"/>
      <c r="F201" s="53">
        <f t="shared" si="15"/>
        <v>0</v>
      </c>
      <c r="G201" s="53"/>
      <c r="H201" s="53"/>
      <c r="I201" s="53"/>
    </row>
    <row r="202" spans="2:9" x14ac:dyDescent="0.2">
      <c r="B202" s="114" t="s">
        <v>265</v>
      </c>
      <c r="C202" s="55">
        <v>96170</v>
      </c>
      <c r="D202" s="23"/>
      <c r="E202" s="53"/>
      <c r="F202" s="53">
        <f t="shared" si="15"/>
        <v>96170</v>
      </c>
      <c r="G202" s="53"/>
      <c r="H202" s="53"/>
      <c r="I202" s="53"/>
    </row>
    <row r="203" spans="2:9" x14ac:dyDescent="0.2">
      <c r="B203" s="81" t="s">
        <v>266</v>
      </c>
      <c r="C203" s="55">
        <v>0</v>
      </c>
      <c r="D203" s="23"/>
      <c r="E203" s="53"/>
      <c r="F203" s="53">
        <f t="shared" si="15"/>
        <v>0</v>
      </c>
      <c r="G203" s="53"/>
      <c r="H203" s="53"/>
      <c r="I203" s="53"/>
    </row>
    <row r="204" spans="2:9" x14ac:dyDescent="0.2">
      <c r="B204" s="81" t="s">
        <v>267</v>
      </c>
      <c r="C204" s="55">
        <v>24150</v>
      </c>
      <c r="D204" s="23"/>
      <c r="E204" s="53"/>
      <c r="F204" s="53">
        <f t="shared" si="15"/>
        <v>24150</v>
      </c>
      <c r="G204" s="53"/>
      <c r="H204" s="53"/>
      <c r="I204" s="53"/>
    </row>
    <row r="205" spans="2:9" x14ac:dyDescent="0.2">
      <c r="B205" s="81" t="s">
        <v>268</v>
      </c>
      <c r="C205" s="55">
        <v>0</v>
      </c>
      <c r="D205" s="23"/>
      <c r="E205" s="53"/>
      <c r="F205" s="53">
        <f t="shared" si="15"/>
        <v>0</v>
      </c>
      <c r="G205" s="53"/>
      <c r="H205" s="53"/>
      <c r="I205" s="53"/>
    </row>
    <row r="206" spans="2:9" x14ac:dyDescent="0.2">
      <c r="B206" s="81" t="s">
        <v>269</v>
      </c>
      <c r="C206" s="55">
        <v>224924</v>
      </c>
      <c r="D206" s="23"/>
      <c r="E206" s="53"/>
      <c r="F206" s="53">
        <f t="shared" si="15"/>
        <v>224924</v>
      </c>
      <c r="G206" s="53"/>
      <c r="H206" s="53"/>
      <c r="I206" s="53"/>
    </row>
    <row r="207" spans="2:9" x14ac:dyDescent="0.2">
      <c r="B207" s="81" t="s">
        <v>270</v>
      </c>
      <c r="C207" s="55">
        <v>0</v>
      </c>
      <c r="D207" s="23"/>
      <c r="E207" s="53"/>
      <c r="F207" s="53">
        <f t="shared" ref="F207:F252" si="16">+C207</f>
        <v>0</v>
      </c>
      <c r="G207" s="53"/>
      <c r="H207" s="53"/>
      <c r="I207" s="53"/>
    </row>
    <row r="208" spans="2:9" x14ac:dyDescent="0.2">
      <c r="B208" s="81" t="s">
        <v>271</v>
      </c>
      <c r="C208" s="55">
        <v>0</v>
      </c>
      <c r="D208" s="23"/>
      <c r="E208" s="53"/>
      <c r="F208" s="53">
        <f t="shared" si="16"/>
        <v>0</v>
      </c>
      <c r="G208" s="53"/>
      <c r="H208" s="53"/>
      <c r="I208" s="53"/>
    </row>
    <row r="209" spans="2:9" x14ac:dyDescent="0.2">
      <c r="B209" s="87" t="s">
        <v>272</v>
      </c>
      <c r="C209" s="55">
        <v>0</v>
      </c>
      <c r="D209" s="23"/>
      <c r="E209" s="53"/>
      <c r="F209" s="53">
        <f t="shared" si="16"/>
        <v>0</v>
      </c>
      <c r="G209" s="53"/>
      <c r="H209" s="53"/>
      <c r="I209" s="53"/>
    </row>
    <row r="210" spans="2:9" x14ac:dyDescent="0.2">
      <c r="B210" s="81" t="s">
        <v>273</v>
      </c>
      <c r="C210" s="55">
        <v>0</v>
      </c>
      <c r="D210" s="23"/>
      <c r="E210" s="53"/>
      <c r="F210" s="53">
        <f t="shared" si="16"/>
        <v>0</v>
      </c>
      <c r="G210" s="53"/>
      <c r="H210" s="53"/>
      <c r="I210" s="53"/>
    </row>
    <row r="211" spans="2:9" x14ac:dyDescent="0.2">
      <c r="B211" s="81" t="s">
        <v>274</v>
      </c>
      <c r="C211" s="55">
        <v>0</v>
      </c>
      <c r="D211" s="23"/>
      <c r="E211" s="53"/>
      <c r="F211" s="53">
        <f t="shared" si="16"/>
        <v>0</v>
      </c>
      <c r="G211" s="53"/>
      <c r="H211" s="53"/>
      <c r="I211" s="53"/>
    </row>
    <row r="212" spans="2:9" x14ac:dyDescent="0.2">
      <c r="B212" s="81" t="s">
        <v>275</v>
      </c>
      <c r="C212" s="55">
        <v>0</v>
      </c>
      <c r="D212" s="23"/>
      <c r="E212" s="53"/>
      <c r="F212" s="53">
        <f t="shared" si="16"/>
        <v>0</v>
      </c>
      <c r="G212" s="53"/>
      <c r="H212" s="53"/>
      <c r="I212" s="53"/>
    </row>
    <row r="213" spans="2:9" x14ac:dyDescent="0.2">
      <c r="B213" s="81" t="s">
        <v>276</v>
      </c>
      <c r="C213" s="55">
        <v>0</v>
      </c>
      <c r="D213" s="23"/>
      <c r="E213" s="53"/>
      <c r="F213" s="53">
        <f t="shared" si="16"/>
        <v>0</v>
      </c>
      <c r="G213" s="53"/>
      <c r="H213" s="53"/>
      <c r="I213" s="53"/>
    </row>
    <row r="214" spans="2:9" x14ac:dyDescent="0.2">
      <c r="B214" s="81" t="s">
        <v>277</v>
      </c>
      <c r="C214" s="55">
        <v>0</v>
      </c>
      <c r="D214" s="23"/>
      <c r="E214" s="53"/>
      <c r="F214" s="53">
        <f t="shared" si="16"/>
        <v>0</v>
      </c>
      <c r="G214" s="53"/>
      <c r="H214" s="53"/>
      <c r="I214" s="53"/>
    </row>
    <row r="215" spans="2:9" x14ac:dyDescent="0.2">
      <c r="B215" s="81" t="s">
        <v>278</v>
      </c>
      <c r="C215" s="55">
        <v>0</v>
      </c>
      <c r="D215" s="23"/>
      <c r="E215" s="53"/>
      <c r="F215" s="53">
        <f t="shared" si="16"/>
        <v>0</v>
      </c>
      <c r="G215" s="53"/>
      <c r="H215" s="53"/>
      <c r="I215" s="53"/>
    </row>
    <row r="216" spans="2:9" x14ac:dyDescent="0.2">
      <c r="B216" s="81" t="s">
        <v>279</v>
      </c>
      <c r="C216" s="55">
        <v>0</v>
      </c>
      <c r="D216" s="23"/>
      <c r="E216" s="53"/>
      <c r="F216" s="53">
        <f t="shared" si="16"/>
        <v>0</v>
      </c>
      <c r="G216" s="53"/>
      <c r="H216" s="53"/>
      <c r="I216" s="53"/>
    </row>
    <row r="217" spans="2:9" x14ac:dyDescent="0.2">
      <c r="B217" s="81" t="s">
        <v>280</v>
      </c>
      <c r="C217" s="55">
        <v>0</v>
      </c>
      <c r="D217" s="23"/>
      <c r="E217" s="53"/>
      <c r="F217" s="53">
        <f t="shared" si="16"/>
        <v>0</v>
      </c>
      <c r="G217" s="53"/>
      <c r="H217" s="53"/>
      <c r="I217" s="53"/>
    </row>
    <row r="218" spans="2:9" x14ac:dyDescent="0.2">
      <c r="B218" s="81" t="s">
        <v>281</v>
      </c>
      <c r="C218" s="55">
        <v>0</v>
      </c>
      <c r="D218" s="23"/>
      <c r="E218" s="53"/>
      <c r="F218" s="53">
        <f t="shared" si="16"/>
        <v>0</v>
      </c>
      <c r="G218" s="53"/>
      <c r="H218" s="53"/>
      <c r="I218" s="53"/>
    </row>
    <row r="219" spans="2:9" x14ac:dyDescent="0.2">
      <c r="B219" s="81" t="s">
        <v>282</v>
      </c>
      <c r="C219" s="55">
        <v>0</v>
      </c>
      <c r="D219" s="23"/>
      <c r="E219" s="53"/>
      <c r="F219" s="53">
        <f t="shared" si="16"/>
        <v>0</v>
      </c>
      <c r="G219" s="53"/>
      <c r="H219" s="53"/>
      <c r="I219" s="53"/>
    </row>
    <row r="220" spans="2:9" x14ac:dyDescent="0.2">
      <c r="B220" s="81" t="s">
        <v>283</v>
      </c>
      <c r="C220" s="55">
        <v>0</v>
      </c>
      <c r="D220" s="23"/>
      <c r="E220" s="53"/>
      <c r="F220" s="53">
        <f t="shared" si="16"/>
        <v>0</v>
      </c>
      <c r="G220" s="53"/>
      <c r="H220" s="53"/>
      <c r="I220" s="53"/>
    </row>
    <row r="221" spans="2:9" x14ac:dyDescent="0.2">
      <c r="B221" s="81" t="s">
        <v>284</v>
      </c>
      <c r="C221" s="55">
        <v>0</v>
      </c>
      <c r="D221" s="23"/>
      <c r="E221" s="53"/>
      <c r="F221" s="53">
        <f t="shared" si="16"/>
        <v>0</v>
      </c>
      <c r="G221" s="53"/>
      <c r="H221" s="53"/>
      <c r="I221" s="53"/>
    </row>
    <row r="222" spans="2:9" x14ac:dyDescent="0.2">
      <c r="B222" s="81" t="s">
        <v>285</v>
      </c>
      <c r="C222" s="55">
        <v>0</v>
      </c>
      <c r="D222" s="23"/>
      <c r="E222" s="53"/>
      <c r="F222" s="53">
        <f t="shared" si="16"/>
        <v>0</v>
      </c>
      <c r="G222" s="53"/>
      <c r="H222" s="53"/>
      <c r="I222" s="53"/>
    </row>
    <row r="223" spans="2:9" x14ac:dyDescent="0.2">
      <c r="B223" s="81" t="s">
        <v>286</v>
      </c>
      <c r="C223" s="55">
        <v>0</v>
      </c>
      <c r="D223" s="23"/>
      <c r="E223" s="53"/>
      <c r="F223" s="53">
        <f t="shared" si="16"/>
        <v>0</v>
      </c>
      <c r="G223" s="53"/>
      <c r="H223" s="53"/>
      <c r="I223" s="53"/>
    </row>
    <row r="224" spans="2:9" x14ac:dyDescent="0.2">
      <c r="B224" s="81" t="s">
        <v>287</v>
      </c>
      <c r="C224" s="55">
        <v>0</v>
      </c>
      <c r="D224" s="23"/>
      <c r="E224" s="53"/>
      <c r="F224" s="53">
        <f t="shared" si="16"/>
        <v>0</v>
      </c>
      <c r="G224" s="53"/>
      <c r="H224" s="53"/>
      <c r="I224" s="53"/>
    </row>
    <row r="225" spans="2:9" x14ac:dyDescent="0.2">
      <c r="B225" s="81" t="s">
        <v>288</v>
      </c>
      <c r="C225" s="55">
        <v>0</v>
      </c>
      <c r="D225" s="23"/>
      <c r="E225" s="53"/>
      <c r="F225" s="53">
        <f t="shared" si="16"/>
        <v>0</v>
      </c>
      <c r="G225" s="53"/>
      <c r="H225" s="53"/>
      <c r="I225" s="53"/>
    </row>
    <row r="226" spans="2:9" x14ac:dyDescent="0.2">
      <c r="B226" s="81" t="s">
        <v>289</v>
      </c>
      <c r="C226" s="55">
        <v>0</v>
      </c>
      <c r="D226" s="23"/>
      <c r="E226" s="53"/>
      <c r="F226" s="53">
        <f t="shared" si="16"/>
        <v>0</v>
      </c>
      <c r="G226" s="53"/>
      <c r="H226" s="53"/>
      <c r="I226" s="53"/>
    </row>
    <row r="227" spans="2:9" x14ac:dyDescent="0.2">
      <c r="B227" s="81" t="s">
        <v>290</v>
      </c>
      <c r="C227" s="55">
        <v>0</v>
      </c>
      <c r="D227" s="23"/>
      <c r="E227" s="53"/>
      <c r="F227" s="53">
        <f t="shared" si="16"/>
        <v>0</v>
      </c>
      <c r="G227" s="53"/>
      <c r="H227" s="53"/>
      <c r="I227" s="53"/>
    </row>
    <row r="228" spans="2:9" x14ac:dyDescent="0.2">
      <c r="B228" s="81" t="s">
        <v>291</v>
      </c>
      <c r="C228" s="55">
        <v>0</v>
      </c>
      <c r="D228" s="23"/>
      <c r="E228" s="53"/>
      <c r="F228" s="53">
        <f t="shared" si="16"/>
        <v>0</v>
      </c>
      <c r="G228" s="53"/>
      <c r="H228" s="53"/>
      <c r="I228" s="53"/>
    </row>
    <row r="229" spans="2:9" x14ac:dyDescent="0.2">
      <c r="B229" s="81" t="s">
        <v>292</v>
      </c>
      <c r="C229" s="55">
        <v>0</v>
      </c>
      <c r="D229" s="23"/>
      <c r="E229" s="53"/>
      <c r="F229" s="53">
        <f t="shared" si="16"/>
        <v>0</v>
      </c>
      <c r="G229" s="53"/>
      <c r="H229" s="53"/>
      <c r="I229" s="53"/>
    </row>
    <row r="230" spans="2:9" x14ac:dyDescent="0.2">
      <c r="B230" s="81" t="s">
        <v>293</v>
      </c>
      <c r="C230" s="55">
        <v>0</v>
      </c>
      <c r="D230" s="23"/>
      <c r="E230" s="53"/>
      <c r="F230" s="53">
        <f t="shared" si="16"/>
        <v>0</v>
      </c>
      <c r="G230" s="53"/>
      <c r="H230" s="53"/>
      <c r="I230" s="53"/>
    </row>
    <row r="231" spans="2:9" x14ac:dyDescent="0.2">
      <c r="B231" s="81" t="s">
        <v>294</v>
      </c>
      <c r="C231" s="55">
        <v>0</v>
      </c>
      <c r="D231" s="23"/>
      <c r="E231" s="53"/>
      <c r="F231" s="53">
        <f t="shared" si="16"/>
        <v>0</v>
      </c>
      <c r="G231" s="53"/>
      <c r="H231" s="53"/>
      <c r="I231" s="53"/>
    </row>
    <row r="232" spans="2:9" x14ac:dyDescent="0.2">
      <c r="B232" s="81" t="s">
        <v>295</v>
      </c>
      <c r="C232" s="55">
        <v>0</v>
      </c>
      <c r="D232" s="23"/>
      <c r="E232" s="53"/>
      <c r="F232" s="53">
        <f t="shared" si="16"/>
        <v>0</v>
      </c>
      <c r="G232" s="53"/>
      <c r="H232" s="53"/>
      <c r="I232" s="53"/>
    </row>
    <row r="233" spans="2:9" x14ac:dyDescent="0.2">
      <c r="B233" s="81" t="s">
        <v>296</v>
      </c>
      <c r="C233" s="55">
        <v>0</v>
      </c>
      <c r="D233" s="23"/>
      <c r="E233" s="53"/>
      <c r="F233" s="53">
        <f t="shared" si="16"/>
        <v>0</v>
      </c>
      <c r="G233" s="53"/>
      <c r="H233" s="53"/>
      <c r="I233" s="53"/>
    </row>
    <row r="234" spans="2:9" x14ac:dyDescent="0.2">
      <c r="B234" s="81" t="s">
        <v>297</v>
      </c>
      <c r="C234" s="55">
        <v>0</v>
      </c>
      <c r="D234" s="23"/>
      <c r="E234" s="53"/>
      <c r="F234" s="53">
        <f t="shared" si="16"/>
        <v>0</v>
      </c>
      <c r="G234" s="53"/>
      <c r="H234" s="53"/>
      <c r="I234" s="53"/>
    </row>
    <row r="235" spans="2:9" x14ac:dyDescent="0.2">
      <c r="B235" s="81" t="s">
        <v>298</v>
      </c>
      <c r="C235" s="55">
        <v>0</v>
      </c>
      <c r="D235" s="23"/>
      <c r="E235" s="53"/>
      <c r="F235" s="53">
        <f t="shared" si="16"/>
        <v>0</v>
      </c>
      <c r="G235" s="53"/>
      <c r="H235" s="53"/>
      <c r="I235" s="53"/>
    </row>
    <row r="236" spans="2:9" x14ac:dyDescent="0.2">
      <c r="B236" s="81" t="s">
        <v>299</v>
      </c>
      <c r="C236" s="55">
        <v>0</v>
      </c>
      <c r="D236" s="23"/>
      <c r="E236" s="53"/>
      <c r="F236" s="53">
        <f t="shared" si="16"/>
        <v>0</v>
      </c>
      <c r="G236" s="53"/>
      <c r="H236" s="53"/>
      <c r="I236" s="53"/>
    </row>
    <row r="237" spans="2:9" x14ac:dyDescent="0.2">
      <c r="B237" s="81" t="s">
        <v>300</v>
      </c>
      <c r="C237" s="55">
        <v>0</v>
      </c>
      <c r="D237" s="23"/>
      <c r="E237" s="53"/>
      <c r="F237" s="53">
        <f t="shared" si="16"/>
        <v>0</v>
      </c>
      <c r="G237" s="53"/>
      <c r="H237" s="53"/>
      <c r="I237" s="53"/>
    </row>
    <row r="238" spans="2:9" x14ac:dyDescent="0.2">
      <c r="B238" s="81" t="s">
        <v>301</v>
      </c>
      <c r="C238" s="55">
        <v>0</v>
      </c>
      <c r="D238" s="23"/>
      <c r="E238" s="53"/>
      <c r="F238" s="53">
        <f t="shared" si="16"/>
        <v>0</v>
      </c>
      <c r="G238" s="53"/>
      <c r="H238" s="53"/>
      <c r="I238" s="53"/>
    </row>
    <row r="239" spans="2:9" x14ac:dyDescent="0.2">
      <c r="B239" s="81" t="s">
        <v>302</v>
      </c>
      <c r="C239" s="55">
        <v>0</v>
      </c>
      <c r="D239" s="23"/>
      <c r="E239" s="53"/>
      <c r="F239" s="53">
        <f t="shared" si="16"/>
        <v>0</v>
      </c>
      <c r="G239" s="53"/>
      <c r="H239" s="53"/>
      <c r="I239" s="53"/>
    </row>
    <row r="240" spans="2:9" x14ac:dyDescent="0.2">
      <c r="B240" s="81" t="s">
        <v>303</v>
      </c>
      <c r="C240" s="55">
        <v>0</v>
      </c>
      <c r="D240" s="23"/>
      <c r="E240" s="53"/>
      <c r="F240" s="53">
        <f t="shared" si="16"/>
        <v>0</v>
      </c>
      <c r="G240" s="53"/>
      <c r="H240" s="53"/>
      <c r="I240" s="53"/>
    </row>
    <row r="241" spans="2:14" x14ac:dyDescent="0.2">
      <c r="B241" s="81" t="s">
        <v>304</v>
      </c>
      <c r="C241" s="55">
        <v>0</v>
      </c>
      <c r="D241" s="23"/>
      <c r="E241" s="53"/>
      <c r="F241" s="53">
        <f t="shared" si="16"/>
        <v>0</v>
      </c>
      <c r="G241" s="53"/>
      <c r="H241" s="53"/>
      <c r="I241" s="53"/>
    </row>
    <row r="242" spans="2:14" x14ac:dyDescent="0.2">
      <c r="B242" s="81" t="s">
        <v>305</v>
      </c>
      <c r="C242" s="55">
        <v>0</v>
      </c>
      <c r="D242" s="23"/>
      <c r="E242" s="53"/>
      <c r="F242" s="53">
        <f t="shared" si="16"/>
        <v>0</v>
      </c>
      <c r="G242" s="53"/>
      <c r="H242" s="53"/>
      <c r="I242" s="53"/>
    </row>
    <row r="243" spans="2:14" x14ac:dyDescent="0.2">
      <c r="B243" s="81" t="s">
        <v>306</v>
      </c>
      <c r="C243" s="55">
        <v>0</v>
      </c>
      <c r="D243" s="23"/>
      <c r="E243" s="53"/>
      <c r="F243" s="53">
        <f t="shared" si="16"/>
        <v>0</v>
      </c>
      <c r="G243" s="53"/>
      <c r="H243" s="53"/>
      <c r="I243" s="53"/>
    </row>
    <row r="244" spans="2:14" x14ac:dyDescent="0.2">
      <c r="B244" s="81" t="s">
        <v>307</v>
      </c>
      <c r="C244" s="55">
        <v>0</v>
      </c>
      <c r="D244" s="23"/>
      <c r="E244" s="53"/>
      <c r="F244" s="53">
        <f t="shared" si="16"/>
        <v>0</v>
      </c>
      <c r="G244" s="53"/>
      <c r="H244" s="53"/>
      <c r="I244" s="53"/>
    </row>
    <row r="245" spans="2:14" x14ac:dyDescent="0.2">
      <c r="B245" s="81" t="s">
        <v>308</v>
      </c>
      <c r="C245" s="55">
        <v>0</v>
      </c>
      <c r="D245" s="23"/>
      <c r="E245" s="53"/>
      <c r="F245" s="53">
        <f t="shared" si="16"/>
        <v>0</v>
      </c>
      <c r="G245" s="53"/>
      <c r="H245" s="53"/>
      <c r="I245" s="53"/>
    </row>
    <row r="246" spans="2:14" x14ac:dyDescent="0.2">
      <c r="B246" s="81" t="s">
        <v>309</v>
      </c>
      <c r="C246" s="55">
        <v>0</v>
      </c>
      <c r="D246" s="23"/>
      <c r="E246" s="53"/>
      <c r="F246" s="53">
        <f t="shared" si="16"/>
        <v>0</v>
      </c>
      <c r="G246" s="53"/>
      <c r="H246" s="53"/>
      <c r="I246" s="53"/>
    </row>
    <row r="247" spans="2:14" x14ac:dyDescent="0.2">
      <c r="B247" s="81" t="s">
        <v>310</v>
      </c>
      <c r="C247" s="55">
        <v>0</v>
      </c>
      <c r="D247" s="23"/>
      <c r="E247" s="53"/>
      <c r="F247" s="53">
        <f t="shared" si="16"/>
        <v>0</v>
      </c>
      <c r="G247" s="53"/>
      <c r="H247" s="53"/>
      <c r="I247" s="53"/>
    </row>
    <row r="248" spans="2:14" x14ac:dyDescent="0.2">
      <c r="B248" s="81" t="s">
        <v>311</v>
      </c>
      <c r="C248" s="55">
        <v>0</v>
      </c>
      <c r="D248" s="23"/>
      <c r="E248" s="53"/>
      <c r="F248" s="53">
        <f t="shared" si="16"/>
        <v>0</v>
      </c>
      <c r="G248" s="53"/>
      <c r="H248" s="53"/>
      <c r="I248" s="53"/>
    </row>
    <row r="249" spans="2:14" x14ac:dyDescent="0.2">
      <c r="B249" s="81" t="s">
        <v>312</v>
      </c>
      <c r="C249" s="55">
        <v>0</v>
      </c>
      <c r="D249" s="23"/>
      <c r="E249" s="53"/>
      <c r="F249" s="53">
        <f t="shared" si="16"/>
        <v>0</v>
      </c>
      <c r="G249" s="53"/>
      <c r="H249" s="53"/>
      <c r="I249" s="53"/>
    </row>
    <row r="250" spans="2:14" x14ac:dyDescent="0.2">
      <c r="B250" s="81" t="s">
        <v>313</v>
      </c>
      <c r="C250" s="55">
        <v>0</v>
      </c>
      <c r="D250" s="23"/>
      <c r="E250" s="53"/>
      <c r="F250" s="53">
        <f t="shared" si="16"/>
        <v>0</v>
      </c>
      <c r="G250" s="53"/>
      <c r="H250" s="53"/>
      <c r="I250" s="53"/>
    </row>
    <row r="251" spans="2:14" x14ac:dyDescent="0.2">
      <c r="B251" s="81" t="s">
        <v>314</v>
      </c>
      <c r="C251" s="55">
        <v>0</v>
      </c>
      <c r="D251" s="23"/>
      <c r="E251" s="53"/>
      <c r="F251" s="53">
        <f t="shared" si="16"/>
        <v>0</v>
      </c>
      <c r="G251" s="53"/>
      <c r="H251" s="53"/>
      <c r="I251" s="53"/>
    </row>
    <row r="252" spans="2:14" x14ac:dyDescent="0.2">
      <c r="B252" s="81" t="s">
        <v>315</v>
      </c>
      <c r="C252" s="55">
        <v>41300</v>
      </c>
      <c r="D252" s="23"/>
      <c r="E252" s="53"/>
      <c r="F252" s="53">
        <f t="shared" si="16"/>
        <v>41300</v>
      </c>
      <c r="G252" s="53"/>
      <c r="H252" s="53"/>
      <c r="I252" s="53"/>
    </row>
    <row r="253" spans="2:14" ht="12.75" thickBot="1" x14ac:dyDescent="0.25">
      <c r="B253" s="17" t="s">
        <v>324</v>
      </c>
      <c r="C253" s="115">
        <f>SUM(C142:C252)</f>
        <v>47152819.510000005</v>
      </c>
      <c r="D253" s="23"/>
      <c r="E253" s="40">
        <f>+K253</f>
        <v>49500000</v>
      </c>
      <c r="F253" s="40">
        <f>SUM(F142:F252)</f>
        <v>47152819.510000005</v>
      </c>
      <c r="G253" s="40">
        <f t="shared" ref="G253:I253" si="17">SUM(G142:G252)</f>
        <v>0</v>
      </c>
      <c r="H253" s="40">
        <f t="shared" si="17"/>
        <v>0</v>
      </c>
      <c r="I253" s="40">
        <f t="shared" si="17"/>
        <v>0</v>
      </c>
      <c r="K253" s="41">
        <v>49500000</v>
      </c>
      <c r="L253" s="41">
        <f>+C253*5%</f>
        <v>2357640.9755000002</v>
      </c>
      <c r="M253" s="41">
        <f>+C253+L253</f>
        <v>49510460.485500008</v>
      </c>
      <c r="N253" s="140">
        <f>+M253-K253</f>
        <v>10460.485500007868</v>
      </c>
    </row>
    <row r="254" spans="2:14" ht="12.75" thickTop="1" x14ac:dyDescent="0.2">
      <c r="C254" s="44"/>
      <c r="D254" s="23"/>
      <c r="M254" s="141">
        <f>+C253/M253</f>
        <v>0.95238095238095233</v>
      </c>
    </row>
    <row r="255" spans="2:14" ht="12.75" thickBot="1" x14ac:dyDescent="0.25">
      <c r="B255" s="1" t="s">
        <v>325</v>
      </c>
      <c r="C255" s="47">
        <f>+C138+C253</f>
        <v>249517806.80000001</v>
      </c>
      <c r="D255" s="23"/>
      <c r="E255" s="47">
        <f>+E138+E253</f>
        <v>49500000</v>
      </c>
      <c r="F255" s="47">
        <f t="shared" ref="F255:I255" si="18">+F138+F253</f>
        <v>47152819.510000005</v>
      </c>
      <c r="G255" s="47">
        <f>+G138+G253</f>
        <v>118978332.28999999</v>
      </c>
      <c r="H255" s="47">
        <f>+H138+H253</f>
        <v>11848448.030000001</v>
      </c>
      <c r="I255" s="47">
        <f t="shared" si="18"/>
        <v>38657833.809999995</v>
      </c>
    </row>
    <row r="256" spans="2:14" ht="12.75" thickTop="1" x14ac:dyDescent="0.2">
      <c r="C256" s="44"/>
      <c r="D256" s="23"/>
    </row>
    <row r="257" spans="2:7" x14ac:dyDescent="0.2">
      <c r="B257" s="30" t="s">
        <v>186</v>
      </c>
      <c r="C257" s="44">
        <f>+C138</f>
        <v>202364987.29000002</v>
      </c>
      <c r="D257" s="23"/>
    </row>
    <row r="258" spans="2:7" x14ac:dyDescent="0.2">
      <c r="B258" s="30" t="s">
        <v>324</v>
      </c>
      <c r="C258" s="44">
        <f>+C253</f>
        <v>47152819.510000005</v>
      </c>
      <c r="D258" s="23"/>
    </row>
    <row r="259" spans="2:7" ht="12.75" thickBot="1" x14ac:dyDescent="0.25">
      <c r="B259" s="30" t="s">
        <v>326</v>
      </c>
      <c r="C259" s="47">
        <f>+C257+C258</f>
        <v>249517806.80000001</v>
      </c>
      <c r="D259" s="23"/>
    </row>
    <row r="260" spans="2:7" ht="12.75" thickTop="1" x14ac:dyDescent="0.2">
      <c r="C260" s="44"/>
      <c r="D260" s="23"/>
    </row>
    <row r="261" spans="2:7" x14ac:dyDescent="0.2">
      <c r="B261" s="45" t="s">
        <v>327</v>
      </c>
      <c r="C261" s="44">
        <f>+'[1]I &amp; E Sub Sch. Dt.30-10-23 - F'!C182+'[2]Fixed Asset '!$F$117+'[2]Fixed Asset '!$G$117</f>
        <v>249770233.80000004</v>
      </c>
      <c r="D261" s="13"/>
      <c r="F261" s="28">
        <f>+'Fixed Asset MCE FY 2022-23'!X117</f>
        <v>47152819.510000005</v>
      </c>
      <c r="G261" s="28">
        <f>+'I &amp; E Sub Sch. Dt.30-10-23 - F'!C182</f>
        <v>202364987.29000002</v>
      </c>
    </row>
    <row r="262" spans="2:7" ht="12.75" thickBot="1" x14ac:dyDescent="0.25">
      <c r="B262" s="46" t="s">
        <v>169</v>
      </c>
      <c r="C262" s="47">
        <f>+C259-C261</f>
        <v>-252427.0000000298</v>
      </c>
      <c r="D262" s="13"/>
      <c r="F262" s="41">
        <f>+F255-F261</f>
        <v>0</v>
      </c>
      <c r="G262" s="41">
        <f>+G138-G261</f>
        <v>-83386655.00000003</v>
      </c>
    </row>
    <row r="263" spans="2:7" ht="12.75" thickTop="1" x14ac:dyDescent="0.2">
      <c r="B263" s="45" t="s">
        <v>328</v>
      </c>
      <c r="C263" s="44">
        <f>+'Fixed Asset MCE FY 2022-23'!V117</f>
        <v>252426.99999999045</v>
      </c>
      <c r="D263" s="13"/>
      <c r="G263" s="28">
        <f>+C83</f>
        <v>83386655</v>
      </c>
    </row>
    <row r="264" spans="2:7" ht="12.75" thickBot="1" x14ac:dyDescent="0.25">
      <c r="B264" s="116" t="s">
        <v>329</v>
      </c>
      <c r="C264" s="47">
        <f>+C262+C263</f>
        <v>-3.9348378777503967E-8</v>
      </c>
      <c r="G264" s="41">
        <f>+G262+G263</f>
        <v>0</v>
      </c>
    </row>
    <row r="265" spans="2:7" ht="12.75" thickTop="1" x14ac:dyDescent="0.2">
      <c r="B265" s="48"/>
      <c r="C265" s="44"/>
    </row>
    <row r="266" spans="2:7" x14ac:dyDescent="0.2">
      <c r="C266" s="44"/>
    </row>
    <row r="267" spans="2:7" x14ac:dyDescent="0.2">
      <c r="C267" s="44"/>
    </row>
  </sheetData>
  <mergeCells count="6">
    <mergeCell ref="B1:C1"/>
    <mergeCell ref="B2:C2"/>
    <mergeCell ref="E2:I2"/>
    <mergeCell ref="E1:I1"/>
    <mergeCell ref="B140:C140"/>
    <mergeCell ref="E140:I140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tabSelected="1" topLeftCell="B1" workbookViewId="0">
      <selection activeCell="J11" sqref="J11"/>
    </sheetView>
  </sheetViews>
  <sheetFormatPr defaultColWidth="36.28515625" defaultRowHeight="12" x14ac:dyDescent="0.2"/>
  <cols>
    <col min="1" max="1" width="6.42578125" style="63" customWidth="1"/>
    <col min="2" max="2" width="10.85546875" style="63" customWidth="1"/>
    <col min="3" max="3" width="12.42578125" style="63" bestFit="1" customWidth="1"/>
    <col min="4" max="4" width="13.28515625" style="106" customWidth="1"/>
    <col min="5" max="5" width="13.42578125" style="63" bestFit="1" customWidth="1"/>
    <col min="6" max="6" width="13.7109375" style="63" customWidth="1"/>
    <col min="7" max="7" width="14.140625" style="63" customWidth="1"/>
    <col min="8" max="8" width="19" style="63" hidden="1" customWidth="1"/>
    <col min="9" max="9" width="1.140625" style="63" customWidth="1"/>
    <col min="10" max="10" width="12.28515625" style="63" customWidth="1"/>
    <col min="11" max="12" width="10.85546875" style="63" bestFit="1" customWidth="1"/>
    <col min="13" max="13" width="9.42578125" style="63" bestFit="1" customWidth="1"/>
    <col min="14" max="14" width="11.7109375" style="63" customWidth="1"/>
    <col min="15" max="15" width="12.42578125" style="63" customWidth="1"/>
    <col min="16" max="16" width="36.28515625" style="63" hidden="1" customWidth="1"/>
    <col min="17" max="16384" width="36.28515625" style="63"/>
  </cols>
  <sheetData>
    <row r="1" spans="2:16" s="117" customFormat="1" ht="44.25" customHeight="1" x14ac:dyDescent="0.25">
      <c r="B1" s="148" t="s">
        <v>330</v>
      </c>
      <c r="C1" s="148"/>
      <c r="D1" s="148"/>
      <c r="E1" s="148"/>
      <c r="F1" s="148"/>
      <c r="G1" s="148"/>
      <c r="H1" s="148"/>
      <c r="J1" s="148" t="s">
        <v>330</v>
      </c>
      <c r="K1" s="148"/>
      <c r="L1" s="148"/>
      <c r="M1" s="148"/>
      <c r="N1" s="148"/>
      <c r="O1" s="148"/>
      <c r="P1" s="148"/>
    </row>
    <row r="2" spans="2:16" s="79" customFormat="1" ht="98.25" customHeight="1" x14ac:dyDescent="0.25">
      <c r="B2" s="50" t="s">
        <v>331</v>
      </c>
      <c r="C2" s="50" t="s">
        <v>332</v>
      </c>
      <c r="D2" s="51" t="s">
        <v>333</v>
      </c>
      <c r="E2" s="50" t="s">
        <v>334</v>
      </c>
      <c r="F2" s="118" t="s">
        <v>335</v>
      </c>
      <c r="G2" s="118" t="s">
        <v>183</v>
      </c>
      <c r="J2" s="50" t="s">
        <v>331</v>
      </c>
      <c r="K2" s="50" t="s">
        <v>332</v>
      </c>
      <c r="L2" s="51" t="s">
        <v>333</v>
      </c>
      <c r="M2" s="50" t="s">
        <v>334</v>
      </c>
      <c r="N2" s="118" t="s">
        <v>335</v>
      </c>
      <c r="O2" s="118" t="s">
        <v>183</v>
      </c>
    </row>
    <row r="3" spans="2:16" x14ac:dyDescent="0.2">
      <c r="B3" s="93" t="s">
        <v>336</v>
      </c>
      <c r="C3" s="84">
        <f>+'NAAC 4.1.4 FY 2022-23 - Data'!E255</f>
        <v>49500000</v>
      </c>
      <c r="D3" s="84">
        <f>+'NAAC 4.1.4 FY 2022-23 - Data'!F255</f>
        <v>47152819.510000005</v>
      </c>
      <c r="E3" s="84">
        <f>+'NAAC 4.1.4 FY 2022-23 - Data'!G255</f>
        <v>118978332.28999999</v>
      </c>
      <c r="F3" s="84">
        <f>+'NAAC 4.1.4 FY 2022-23 - Data'!H255</f>
        <v>11848448.030000001</v>
      </c>
      <c r="G3" s="84">
        <f>+'NAAC 4.1.4 FY 2022-23 - Data'!I255</f>
        <v>38657833.809999995</v>
      </c>
      <c r="J3" s="93" t="s">
        <v>336</v>
      </c>
      <c r="K3" s="84">
        <f>+C3/100000</f>
        <v>495</v>
      </c>
      <c r="L3" s="84">
        <f t="shared" ref="L3:O3" si="0">+D3/100000</f>
        <v>471.52819510000006</v>
      </c>
      <c r="M3" s="84">
        <f t="shared" si="0"/>
        <v>1189.7833229</v>
      </c>
      <c r="N3" s="84">
        <f t="shared" si="0"/>
        <v>118.48448030000002</v>
      </c>
      <c r="O3" s="84">
        <f t="shared" si="0"/>
        <v>386.57833809999994</v>
      </c>
    </row>
    <row r="4" spans="2:16" x14ac:dyDescent="0.2">
      <c r="B4" s="81"/>
      <c r="C4" s="81"/>
      <c r="D4" s="119"/>
      <c r="E4" s="81"/>
      <c r="F4" s="81"/>
      <c r="G4" s="81"/>
      <c r="J4" s="81"/>
      <c r="K4" s="81"/>
      <c r="L4" s="119"/>
      <c r="M4" s="81"/>
      <c r="N4" s="81"/>
      <c r="O4" s="81"/>
    </row>
    <row r="5" spans="2:16" x14ac:dyDescent="0.2">
      <c r="B5" s="81"/>
      <c r="C5" s="81"/>
      <c r="D5" s="119"/>
      <c r="E5" s="81"/>
      <c r="F5" s="81"/>
      <c r="G5" s="81"/>
      <c r="J5" s="81"/>
      <c r="K5" s="81"/>
      <c r="L5" s="119"/>
      <c r="M5" s="81"/>
      <c r="N5" s="81"/>
      <c r="O5" s="81"/>
    </row>
    <row r="6" spans="2:16" x14ac:dyDescent="0.2">
      <c r="B6" s="81"/>
      <c r="C6" s="81"/>
      <c r="D6" s="119"/>
      <c r="E6" s="81"/>
      <c r="F6" s="81"/>
      <c r="G6" s="81"/>
      <c r="J6" s="81"/>
      <c r="K6" s="81"/>
      <c r="L6" s="119"/>
      <c r="M6" s="81"/>
      <c r="N6" s="81"/>
      <c r="O6" s="81"/>
    </row>
    <row r="7" spans="2:16" x14ac:dyDescent="0.2">
      <c r="B7" s="81"/>
      <c r="C7" s="81"/>
      <c r="D7" s="119"/>
      <c r="E7" s="81"/>
      <c r="F7" s="81"/>
      <c r="G7" s="81"/>
      <c r="J7" s="81"/>
      <c r="K7" s="81"/>
      <c r="L7" s="119"/>
      <c r="M7" s="81"/>
      <c r="N7" s="81"/>
      <c r="O7" s="81"/>
    </row>
    <row r="8" spans="2:16" x14ac:dyDescent="0.2">
      <c r="B8" s="81"/>
      <c r="C8" s="81"/>
      <c r="D8" s="119"/>
      <c r="E8" s="81"/>
      <c r="F8" s="81"/>
      <c r="G8" s="81"/>
      <c r="J8" s="81"/>
      <c r="K8" s="81"/>
      <c r="L8" s="119"/>
      <c r="M8" s="81"/>
      <c r="N8" s="81"/>
      <c r="O8" s="81"/>
    </row>
    <row r="9" spans="2:16" x14ac:dyDescent="0.2">
      <c r="B9" s="81"/>
      <c r="C9" s="81"/>
      <c r="D9" s="119"/>
      <c r="E9" s="81"/>
      <c r="F9" s="81"/>
      <c r="G9" s="81"/>
      <c r="J9" s="81"/>
      <c r="K9" s="81"/>
      <c r="L9" s="119"/>
      <c r="M9" s="81"/>
      <c r="N9" s="81"/>
      <c r="O9" s="81"/>
    </row>
    <row r="11" spans="2:16" x14ac:dyDescent="0.2">
      <c r="B11" s="62" t="s">
        <v>337</v>
      </c>
      <c r="C11" s="65">
        <f>+'NAAC 4.1.4 FY 2022-23 - Data'!E255</f>
        <v>49500000</v>
      </c>
      <c r="D11" s="106">
        <f>+'NAAC 4.1.4 FY 2022-23 - Data'!F255</f>
        <v>47152819.510000005</v>
      </c>
      <c r="E11" s="65">
        <f>+'NAAC 4.1.4 FY 2022-23 - Data'!G255</f>
        <v>118978332.28999999</v>
      </c>
      <c r="F11" s="65">
        <f>+'NAAC 4.1.4 FY 2022-23 - Data'!H255</f>
        <v>11848448.030000001</v>
      </c>
      <c r="G11" s="65">
        <f>+'NAAC 4.1.4 FY 2022-23 - Data'!I255</f>
        <v>38657833.809999995</v>
      </c>
    </row>
    <row r="12" spans="2:16" ht="12.75" thickBot="1" x14ac:dyDescent="0.25">
      <c r="B12" s="62" t="s">
        <v>169</v>
      </c>
      <c r="C12" s="112">
        <f>+C3-C11</f>
        <v>0</v>
      </c>
      <c r="D12" s="120">
        <f>+D3-D11</f>
        <v>0</v>
      </c>
      <c r="E12" s="112">
        <f t="shared" ref="E12:G12" si="1">+E3-E11</f>
        <v>0</v>
      </c>
      <c r="F12" s="112">
        <f t="shared" si="1"/>
        <v>0</v>
      </c>
      <c r="G12" s="112">
        <f t="shared" si="1"/>
        <v>0</v>
      </c>
    </row>
    <row r="13" spans="2:16" ht="12.75" thickTop="1" x14ac:dyDescent="0.2"/>
    <row r="14" spans="2:16" x14ac:dyDescent="0.2">
      <c r="C14" s="65"/>
      <c r="E14" s="65"/>
      <c r="F14" s="65"/>
      <c r="G14" s="65"/>
    </row>
  </sheetData>
  <mergeCells count="2">
    <mergeCell ref="B1:H1"/>
    <mergeCell ref="J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&amp; E Sub Sch. Dt.30-10-23 - F</vt:lpstr>
      <vt:lpstr>Expenditure FY 2022-23</vt:lpstr>
      <vt:lpstr>Expenditure Ex.Salary FY 22-23</vt:lpstr>
      <vt:lpstr>Fixed Asset Schedule FY 2022-23</vt:lpstr>
      <vt:lpstr>Fixed Asset MCE FY 2022-23</vt:lpstr>
      <vt:lpstr>NAAC 4.1.4 FY 2022-23 - Data</vt:lpstr>
      <vt:lpstr>NAAC 4.1.4 FY 2022-23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2023-11-29T10:24:56Z</dcterms:modified>
</cp:coreProperties>
</file>